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posta" sheetId="1" state="visible" r:id="rId2"/>
    <sheet name="Uniforme-EPI" sheetId="2" state="visible" r:id="rId3"/>
    <sheet name="Aux Cozinha 44h" sheetId="3" state="visible" r:id="rId4"/>
    <sheet name="Aux Cozinha 12x36" sheetId="4" state="visible" r:id="rId5"/>
    <sheet name="Cozinheira 12x36" sheetId="5" state="visible" r:id="rId6"/>
    <sheet name="Cozinheira 44h" sheetId="6" state="visible" r:id="rId7"/>
    <sheet name="Padeiro" sheetId="7" state="visible" r:id="rId8"/>
    <sheet name="Diárias" sheetId="8" state="visible" r:id="rId9"/>
  </sheets>
  <externalReferences>
    <externalReference r:id="rId10"/>
  </externalReferences>
  <definedNames>
    <definedName function="false" hidden="false" localSheetId="3" name="_xlnm.Print_Area" vbProcedure="false">'Aux Cozinha 12x36'!$A$1:$J$134</definedName>
    <definedName function="false" hidden="false" localSheetId="2" name="_xlnm.Print_Area" vbProcedure="false">'Aux Cozinha 44h'!$A$1:$J$134</definedName>
    <definedName function="false" hidden="false" localSheetId="4" name="_xlnm.Print_Area" vbProcedure="false">'Cozinheira 12x36'!$A$1:$J$134</definedName>
    <definedName function="false" hidden="false" localSheetId="5" name="_xlnm.Print_Area" vbProcedure="false">'Cozinheira 44h'!$A$1:$J$134</definedName>
    <definedName function="false" hidden="false" localSheetId="7" name="_xlnm.Print_Area" vbProcedure="false">Diárias!$A$1:$K$132</definedName>
    <definedName function="false" hidden="false" localSheetId="6" name="_xlnm.Print_Area" vbProcedure="false">Padeiro!$A$1:$J$134</definedName>
    <definedName function="false" hidden="false" localSheetId="0" name="_xlnm.Print_Area" vbProcedure="false">Proposta!$A$1:$H$16</definedName>
    <definedName function="false" hidden="false" localSheetId="1" name="_xlnm.Print_Area" vbProcedure="false">'Uniforme-EPI'!$A$1:$I$102</definedName>
    <definedName function="false" hidden="false" localSheetId="4" name="_ftn4" vbProcedure="false">'Cozinheira 12x36'!$A$159</definedName>
    <definedName function="false" hidden="false" localSheetId="5" name="_ftn4" vbProcedure="false">'Cozinheira 44h'!$A$159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<sst xmlns="http://schemas.openxmlformats.org/spreadsheetml/2006/main" count="1264" uniqueCount="196">
  <si>
    <t xml:space="preserve">PROPOSTA</t>
  </si>
  <si>
    <r>
      <rPr>
        <b val="true"/>
        <i val="true"/>
        <sz val="10"/>
        <color rgb="FF000000"/>
        <rFont val="Times New Roman"/>
        <family val="1"/>
        <charset val="1"/>
      </rPr>
      <t xml:space="preserve">Identificação da licitante
</t>
    </r>
    <r>
      <rPr>
        <i val="true"/>
        <sz val="10"/>
        <color rgb="FF000000"/>
        <rFont val="Times New Roman"/>
        <family val="1"/>
        <charset val="1"/>
      </rPr>
      <t xml:space="preserve">Razão social:
CNPJ:
Endereço completo:
Representante legal:
Telefone:
E-mail:</t>
    </r>
  </si>
  <si>
    <t xml:space="preserve">Resumo Valor Estimativo da Contratação – Copa e Cozinha</t>
  </si>
  <si>
    <t xml:space="preserve">Posto</t>
  </si>
  <si>
    <t xml:space="preserve">Valor Mensal por Empregado</t>
  </si>
  <si>
    <t xml:space="preserve">Quantidade Empregados Por Posto</t>
  </si>
  <si>
    <t xml:space="preserve">Valor Mensal do Posto</t>
  </si>
  <si>
    <t xml:space="preserve">Quantidade de Postos</t>
  </si>
  <si>
    <t xml:space="preserve">Valor Mensal </t>
  </si>
  <si>
    <t xml:space="preserve">Meses Execução do Serviço</t>
  </si>
  <si>
    <t xml:space="preserve">Valor Anual do Posto de Serviço</t>
  </si>
  <si>
    <t xml:space="preserve">Cozinheiro 44h</t>
  </si>
  <si>
    <t xml:space="preserve">Diárias</t>
  </si>
  <si>
    <t xml:space="preserve">TOTAL</t>
  </si>
  <si>
    <t xml:space="preserve">CARGO</t>
  </si>
  <si>
    <t xml:space="preserve">INSUMOS *</t>
  </si>
  <si>
    <t xml:space="preserve">QUANTIDADE</t>
  </si>
  <si>
    <t xml:space="preserve">VALOR UNITÁRIO</t>
  </si>
  <si>
    <t xml:space="preserve">VALOR TOTAL</t>
  </si>
  <si>
    <t xml:space="preserve">CUSTO MENSAL</t>
  </si>
  <si>
    <t xml:space="preserve">AUXILIAR DE COZINHA 44H</t>
  </si>
  <si>
    <t xml:space="preserve">UNIFORME</t>
  </si>
  <si>
    <t xml:space="preserve">Camisa de manga curta branca</t>
  </si>
  <si>
    <t xml:space="preserve">Calça branca</t>
  </si>
  <si>
    <t xml:space="preserve">Meia (par)</t>
  </si>
  <si>
    <t xml:space="preserve">Calçado apropriado (par)</t>
  </si>
  <si>
    <t xml:space="preserve">Jaqueta de frio</t>
  </si>
  <si>
    <t xml:space="preserve">TOTAL:</t>
  </si>
  <si>
    <t xml:space="preserve">EQUIPAMENTOS DE PROTEÇÃO E SEGURANÇA</t>
  </si>
  <si>
    <t xml:space="preserve">Bota de segurança de PVC (par)</t>
  </si>
  <si>
    <t xml:space="preserve">Japona Térmica</t>
  </si>
  <si>
    <t xml:space="preserve">Luvas de látex não descartável (par)</t>
  </si>
  <si>
    <t xml:space="preserve">Avental impermeável</t>
  </si>
  <si>
    <t xml:space="preserve">Protetor auricular de inserção</t>
  </si>
  <si>
    <t xml:space="preserve">Touca sanfonada descartável (pct c/ 100)</t>
  </si>
  <si>
    <t xml:space="preserve">Máscara descartável (pct c/ 100)</t>
  </si>
  <si>
    <t xml:space="preserve">Luvas de látex descartável (par)</t>
  </si>
  <si>
    <t xml:space="preserve">Óculos de proteção</t>
  </si>
  <si>
    <t xml:space="preserve">Cinta ergonômica lombar</t>
  </si>
  <si>
    <t xml:space="preserve">AUXILIAR DE COZINHA 12 x 36</t>
  </si>
  <si>
    <t xml:space="preserve">COZINHEIRO
12 X 36</t>
  </si>
  <si>
    <t xml:space="preserve">Luva térmica, cano longo</t>
  </si>
  <si>
    <t xml:space="preserve">COZINHEIRO
44h</t>
  </si>
  <si>
    <t xml:space="preserve">PADEIRO</t>
  </si>
  <si>
    <t xml:space="preserve">Camisa de manga curta </t>
  </si>
  <si>
    <t xml:space="preserve">Calça </t>
  </si>
  <si>
    <t xml:space="preserve">EQUIPAMENTOS DE SEGURANÇA</t>
  </si>
  <si>
    <t xml:space="preserve">Protetor auricular tipo concha</t>
  </si>
  <si>
    <t xml:space="preserve">Luvas de látex não descartável (par)</t>
  </si>
  <si>
    <t xml:space="preserve">Luva térmica, cano longo , tipo mão de gato grafiato</t>
  </si>
  <si>
    <t xml:space="preserve">EQUIPAMENTO (SUJEITO À DEPRECIAÇÃO)</t>
  </si>
  <si>
    <t xml:space="preserve">% VR. RESIDUAL</t>
  </si>
  <si>
    <t xml:space="preserve">VALOR RESIDUAL</t>
  </si>
  <si>
    <t xml:space="preserve">VIDA ÚTIL/MESES</t>
  </si>
  <si>
    <t xml:space="preserve">Relógio de ponto biométrico</t>
  </si>
  <si>
    <t xml:space="preserve">* Observar descrição detalhada dos insumos no Termo de Referência.</t>
  </si>
  <si>
    <t xml:space="preserve">Discriminação dos Serviços</t>
  </si>
  <si>
    <t xml:space="preserve">A</t>
  </si>
  <si>
    <t xml:space="preserve">Data de apresentação da proposta</t>
  </si>
  <si>
    <t xml:space="preserve">B</t>
  </si>
  <si>
    <t xml:space="preserve">Município</t>
  </si>
  <si>
    <t xml:space="preserve">Machado-MG</t>
  </si>
  <si>
    <t xml:space="preserve">C</t>
  </si>
  <si>
    <t xml:space="preserve">Ano do Acordo, Convenção ou Dissídio Coletivo</t>
  </si>
  <si>
    <t xml:space="preserve">D</t>
  </si>
  <si>
    <t xml:space="preserve">Nº de meses de execução contratual</t>
  </si>
  <si>
    <t xml:space="preserve">Identificação do Serviço</t>
  </si>
  <si>
    <t xml:space="preserve">Tipo de Serviço</t>
  </si>
  <si>
    <t xml:space="preserve">Unidade de Medida</t>
  </si>
  <si>
    <t xml:space="preserve">Quantidade total a contratar (em função da unidade de medida)</t>
  </si>
  <si>
    <t xml:space="preserve">Auxiliar de Cozinha 44 horas</t>
  </si>
  <si>
    <t xml:space="preserve">Dados para composição dos custos referentes à mão de obra</t>
  </si>
  <si>
    <t xml:space="preserve">Tipo de serviço (mesmo serviço com características distintas)</t>
  </si>
  <si>
    <t xml:space="preserve">Classificação Brasileira de Ocupações (CBO)</t>
  </si>
  <si>
    <t xml:space="preserve">5135-05</t>
  </si>
  <si>
    <t xml:space="preserve">Salário Nominativo da Categoria Profissional</t>
  </si>
  <si>
    <t xml:space="preserve">Horário de trabalho</t>
  </si>
  <si>
    <t xml:space="preserve">Seg a sex 05 às 22 e sáb 07 às 11, respeitando 44h</t>
  </si>
  <si>
    <t xml:space="preserve">Categoria profissional (vinculada à execução contratual)</t>
  </si>
  <si>
    <t xml:space="preserve">SIND EMPRES REF COLETIVAS EST MG</t>
  </si>
  <si>
    <t xml:space="preserve">Data base da categoria (dia/mês/ano)</t>
  </si>
  <si>
    <t xml:space="preserve">MÓDULO 1 - COMPOSIÇÃO DA REMUNERAÇÃO</t>
  </si>
  <si>
    <t xml:space="preserve">COMPOSIÇÃO DA REMUNERAÇÃO</t>
  </si>
  <si>
    <t xml:space="preserve">%</t>
  </si>
  <si>
    <t xml:space="preserve">VALOR (R$)</t>
  </si>
  <si>
    <t xml:space="preserve">Salário Base</t>
  </si>
  <si>
    <t xml:space="preserve">Adicional Periculosidade </t>
  </si>
  <si>
    <t xml:space="preserve">Adicional Insalubridade</t>
  </si>
  <si>
    <t xml:space="preserve">Adicional Noturno</t>
  </si>
  <si>
    <t xml:space="preserve">E</t>
  </si>
  <si>
    <t xml:space="preserve">Adicional de Hora Noturna Reduzida</t>
  </si>
  <si>
    <t xml:space="preserve">TOTAL DO MÓDULO 1</t>
  </si>
  <si>
    <t xml:space="preserve">MÓDULO 2 – ENCARGOS E BENEFÍCIOS ANUAIS, MENSAIS E DIÁRIOS</t>
  </si>
  <si>
    <t xml:space="preserve">Submódulo 2.1 - 13º Salário, Férias e Adicional de Férias</t>
  </si>
  <si>
    <t xml:space="preserve">Base de cálculo: Módulo 1</t>
  </si>
  <si>
    <t xml:space="preserve">13 (Décimo terceiro) salário </t>
  </si>
  <si>
    <t xml:space="preserve">Férias e Adicional de Férias</t>
  </si>
  <si>
    <t xml:space="preserve">TOTAL SUBMÓDULO 2.1</t>
  </si>
  <si>
    <t xml:space="preserve">Submódulo 2.2 - GPS, FGTS e Outras Contribuições</t>
  </si>
  <si>
    <t xml:space="preserve">Base de cálculo: Módulo 1 + Submódulo 2.1</t>
  </si>
  <si>
    <t xml:space="preserve">INSS  </t>
  </si>
  <si>
    <t xml:space="preserve">Salário Educação </t>
  </si>
  <si>
    <t xml:space="preserve">SAT (Seguro Acidente de Trabalho)</t>
  </si>
  <si>
    <t xml:space="preserve">SESC ou SESI</t>
  </si>
  <si>
    <t xml:space="preserve">SENAI - SENAC </t>
  </si>
  <si>
    <t xml:space="preserve">F</t>
  </si>
  <si>
    <t xml:space="preserve">SEBRAE </t>
  </si>
  <si>
    <t xml:space="preserve">G</t>
  </si>
  <si>
    <t xml:space="preserve">INCRA </t>
  </si>
  <si>
    <t xml:space="preserve">H</t>
  </si>
  <si>
    <t xml:space="preserve">FGTS </t>
  </si>
  <si>
    <t xml:space="preserve">TOTAL SUBMÓDULO 2.2</t>
  </si>
  <si>
    <t xml:space="preserve">Submódulo 2.3 - Benefícios Mensais e Diários</t>
  </si>
  <si>
    <t xml:space="preserve">Transporte </t>
  </si>
  <si>
    <t xml:space="preserve">Projeto “Tarifa Zero” no município</t>
  </si>
  <si>
    <t xml:space="preserve">Auxílio-Refeição/Alimentação </t>
  </si>
  <si>
    <t xml:space="preserve">TR</t>
  </si>
  <si>
    <t xml:space="preserve">Cesta Básica</t>
  </si>
  <si>
    <t xml:space="preserve">Seguro de Vida em Grupo</t>
  </si>
  <si>
    <t xml:space="preserve">Assistência Médica</t>
  </si>
  <si>
    <t xml:space="preserve">Assistência Odontológica</t>
  </si>
  <si>
    <t xml:space="preserve">TOTAL SUBMÓDULO 2.3</t>
  </si>
  <si>
    <t xml:space="preserve">QUADRO-RESUMO DO MÓDULO 2 - ENCARGOS, BENEFÍCIOS ANUAIS, MENSAIS E DIÁRIOS</t>
  </si>
  <si>
    <t xml:space="preserve">Módulo 2 - Encargos, Benefícios Anuais, Mensais e Diários</t>
  </si>
  <si>
    <t xml:space="preserve">2.1</t>
  </si>
  <si>
    <t xml:space="preserve">13º Salário, Férias e Adicional de Férias</t>
  </si>
  <si>
    <t xml:space="preserve">2.2</t>
  </si>
  <si>
    <t xml:space="preserve">GPS, FGTS e Outras Contribuições</t>
  </si>
  <si>
    <t xml:space="preserve">2.3</t>
  </si>
  <si>
    <t xml:space="preserve">Benefícios Mensais e Diários</t>
  </si>
  <si>
    <t xml:space="preserve">TOTAL DO MÓDULO 2</t>
  </si>
  <si>
    <t xml:space="preserve">MÓDULO 3 – PROVISÃO PARA RESCISÃO</t>
  </si>
  <si>
    <t xml:space="preserve">PROVISÃO PARA RESCISÃO</t>
  </si>
  <si>
    <t xml:space="preserve">Aviso Prévio Indenizado</t>
  </si>
  <si>
    <t xml:space="preserve">Incidência do FGTS sobre Aviso Prévio Indenizado</t>
  </si>
  <si>
    <t xml:space="preserve">Aviso Prévio Trabalhado </t>
  </si>
  <si>
    <t xml:space="preserve">Incidência do Submódulo 2.2 sobre o Aviso Prévio Trabalhado </t>
  </si>
  <si>
    <t xml:space="preserve">Multa sobre FGTS incidente sobre Aviso Prévio Trabalhado e Aviso Prévio Indenizado</t>
  </si>
  <si>
    <t xml:space="preserve">TOTAL DO MÓDULO 3</t>
  </si>
  <si>
    <t xml:space="preserve">MÓDULO 4 – CUSTO DE REPOSIÇÃO DO PROFISSIONAL AUSENTE</t>
  </si>
  <si>
    <t xml:space="preserve">Submódulo 4.1 – Substituto nas Ausências Legais</t>
  </si>
  <si>
    <t xml:space="preserve">Substituto nas Férias </t>
  </si>
  <si>
    <t xml:space="preserve">Substituto nas Ausências Legais</t>
  </si>
  <si>
    <t xml:space="preserve">Substituto na Licença Paternidade</t>
  </si>
  <si>
    <t xml:space="preserve">Substituto na Ausência por Acidente de Trabalho </t>
  </si>
  <si>
    <t xml:space="preserve">Substituto no Afastamento Maternidade</t>
  </si>
  <si>
    <t xml:space="preserve">Incidência do Submódulo 2.2</t>
  </si>
  <si>
    <t xml:space="preserve">TOTAL DO SUBMÓDULO 4.1</t>
  </si>
  <si>
    <t xml:space="preserve">Submódulo 4.2 – Intrajornada</t>
  </si>
  <si>
    <t xml:space="preserve">Intrajornada indenizada</t>
  </si>
  <si>
    <t xml:space="preserve">TOTAL SUBMÓDULO 4.2</t>
  </si>
  <si>
    <t xml:space="preserve">QUADRO RESUMO DO MÓDULO 4 – CUSTO DE REPOSIÇÃO DO PROFISSIONAL AUSENTE</t>
  </si>
  <si>
    <t xml:space="preserve">Módulo 4 – Custo de Reposição do Profissional Ausente</t>
  </si>
  <si>
    <t xml:space="preserve">4.1</t>
  </si>
  <si>
    <t xml:space="preserve">4.2</t>
  </si>
  <si>
    <t xml:space="preserve">Intrajornada</t>
  </si>
  <si>
    <t xml:space="preserve">TOTAL DO MÓDULO 4</t>
  </si>
  <si>
    <t xml:space="preserve">MÓDULO 5 – INSUMOS DIVERSOS</t>
  </si>
  <si>
    <t xml:space="preserve">INSUMOS DIVERSOS</t>
  </si>
  <si>
    <t xml:space="preserve">Uniformes </t>
  </si>
  <si>
    <t xml:space="preserve">Equipamentos</t>
  </si>
  <si>
    <t xml:space="preserve">Equipamentos de Segurança</t>
  </si>
  <si>
    <t xml:space="preserve">Outros (especificar)</t>
  </si>
  <si>
    <t xml:space="preserve">TOTAL DO MÓDULO 5</t>
  </si>
  <si>
    <t xml:space="preserve">MÓDULO 6 – CUSTOS INDIRETOS, TRIBUTOS E LUCRO</t>
  </si>
  <si>
    <t xml:space="preserve">CUSTOS INDIRETOS, TRIBUTOS E LUCRO</t>
  </si>
  <si>
    <t xml:space="preserve">Custos Indiretos</t>
  </si>
  <si>
    <t xml:space="preserve">Lucro</t>
  </si>
  <si>
    <t xml:space="preserve">TRIBUTOS</t>
  </si>
  <si>
    <t xml:space="preserve">C.1</t>
  </si>
  <si>
    <t xml:space="preserve">PIS</t>
  </si>
  <si>
    <t xml:space="preserve">C.2</t>
  </si>
  <si>
    <t xml:space="preserve">COFINS</t>
  </si>
  <si>
    <t xml:space="preserve">C.3</t>
  </si>
  <si>
    <t xml:space="preserve">ISS</t>
  </si>
  <si>
    <t xml:space="preserve">TOTAL DO MÓDULO 6</t>
  </si>
  <si>
    <t xml:space="preserve">QUADRO RESUMO DO CUSTO POR EMPREGADO</t>
  </si>
  <si>
    <t xml:space="preserve">Mão-de-Obra vinculada à execução contratual (valor por empregado)</t>
  </si>
  <si>
    <t xml:space="preserve">Subtotal (A + B + C + D + E)</t>
  </si>
  <si>
    <t xml:space="preserve">PREÇO TOTAL POR EMPREGADO</t>
  </si>
  <si>
    <t xml:space="preserve">PREÇO TOTAL POR POSTO (S)</t>
  </si>
  <si>
    <t xml:space="preserve">FATOR “K”</t>
  </si>
  <si>
    <t xml:space="preserve">Auxiliar de Cozinha 12 x 36</t>
  </si>
  <si>
    <t xml:space="preserve">Horário a ser definido no período de 05 às 22 hrs</t>
  </si>
  <si>
    <t xml:space="preserve">Cozinheiro (a) 12 x 36</t>
  </si>
  <si>
    <t xml:space="preserve">5132-05</t>
  </si>
  <si>
    <t xml:space="preserve">*Salário justificado</t>
  </si>
  <si>
    <t xml:space="preserve">Padeiro</t>
  </si>
  <si>
    <t xml:space="preserve">8483-05</t>
  </si>
  <si>
    <t xml:space="preserve">Despesas com viagens</t>
  </si>
  <si>
    <t xml:space="preserve">Diária</t>
  </si>
  <si>
    <t xml:space="preserve">Quantidade</t>
  </si>
  <si>
    <t xml:space="preserve">Valor máximo</t>
  </si>
  <si>
    <t xml:space="preserve">Adiantamento de despesa de viagem</t>
  </si>
  <si>
    <t xml:space="preserve">*Retenção conf. IN 1234/2012</t>
  </si>
  <si>
    <t xml:space="preserve">PREÇO TOTAL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</si>
</sst>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General"/>
    <numFmt numFmtId="166" formatCode="[$R$-416]\ #,##0.00;[RED]\-[$R$-416]\ #,##0.00"/>
    <numFmt numFmtId="167" formatCode="0"/>
    <numFmt numFmtId="168" formatCode="&quot; R$ &quot;#,##0.00\ ;&quot; R$ (&quot;#,##0.00\);&quot; R$ -&quot;#\ ;@\ "/>
    <numFmt numFmtId="169" formatCode="#,##0.00"/>
    <numFmt numFmtId="170" formatCode="0.00%"/>
    <numFmt numFmtId="171" formatCode="d/m/yyyy"/>
    <numFmt numFmtId="172" formatCode="&quot;R$ &quot;#,##0.00\ ;[RED]&quot;(R$ &quot;#,##0.00\)"/>
    <numFmt numFmtId="173" formatCode="* #,##0.00\ ;\-* #,##0.00\ ;* \-#\ ;@\ "/>
    <numFmt numFmtId="174" formatCode="0.00"/>
    <numFmt numFmtId="175" formatCode="* #,##0.00\ ;* \(#,##0.00\);* \-#\ ;@\ "/>
    <numFmt numFmtId="176" formatCode="0%"/>
  </numFmts>
  <fonts count="1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FFFFFF"/>
      <name val="Times New Roman"/>
      <family val="1"/>
      <charset val="1"/>
    </font>
    <font>
      <sz val="10"/>
      <color rgb="FF0000FF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6699CC"/>
        <bgColor rgb="FF808080"/>
      </patternFill>
    </fill>
    <fill>
      <patternFill patternType="solid">
        <fgColor rgb="FFB2B2B2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FFFFD7"/>
        <bgColor rgb="FFFFFFFF"/>
      </patternFill>
    </fill>
    <fill>
      <patternFill patternType="solid">
        <fgColor rgb="FFFFFFFF"/>
        <bgColor rgb="FFFFFFD7"/>
      </patternFill>
    </fill>
    <fill>
      <patternFill patternType="solid">
        <fgColor rgb="FFC0C0C0"/>
        <bgColor rgb="FFCCCCCC"/>
      </patternFill>
    </fill>
    <fill>
      <patternFill patternType="solid">
        <fgColor rgb="FFFFFF00"/>
        <bgColor rgb="FFFFFF00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6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6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7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7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8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1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7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7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7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1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7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4" fillId="3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7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4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5" fontId="13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6" fontId="7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7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7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0" fontId="7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2" fontId="14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11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6" fontId="7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6" fontId="7" fillId="9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7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7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9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5" fontId="1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11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11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11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9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6699CC"/>
      <rgbColor rgb="FF993366"/>
      <rgbColor rgb="FFFFFFD7"/>
      <rgbColor rgb="FFDDDDDD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externalLink" Target="externalLinks/externalLink1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C:/Users/55359/Downloads/Anexo%20III%20-%20PCCFP_2021%20-%20Grupo%20I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posta"/>
      <sheetName val="Uniforme-EPI"/>
      <sheetName val="Pessoal da Adm"/>
      <sheetName val="Tratorista"/>
      <sheetName val="Tratorista-HE"/>
      <sheetName val="Tratorista-HE em DSR e feriados"/>
      <sheetName val="Capineiro"/>
      <sheetName val="Capineiro-HE"/>
      <sheetName val="Capineiro-HE em DSR e feriados"/>
      <sheetName val="Caldeireiro"/>
      <sheetName val="Zelador 12x36 Noturno"/>
      <sheetName val="Zelador 44h"/>
      <sheetName val="Magarefe"/>
      <sheetName val="Motorista"/>
      <sheetName val="Motorista-AN"/>
      <sheetName val="Motorista-HE"/>
      <sheetName val="Motorista-AN sobre HE"/>
      <sheetName val="Motorista-HE em DSR e feriados"/>
      <sheetName val="Motorista-AN sobre HE em DSR"/>
      <sheetName val="Atend Enfermagem Diurno"/>
      <sheetName val="Atend Enfermagem Noturno"/>
      <sheetName val="Aux Conserv Alimentos INSALUBRE"/>
      <sheetName val="Aux Conserv Alimentos"/>
      <sheetName val="Queijeiro"/>
      <sheetName val="Lavador de roupa"/>
      <sheetName val="Operador de copiadora Diurno"/>
      <sheetName val="Operador de copiadora Noturno"/>
      <sheetName val="Laboratorista"/>
      <sheetName val="Aux. Laboratório"/>
      <sheetName val="Téc Redes"/>
      <sheetName val="Vigia 12x36 Diurno"/>
      <sheetName val="Vigia 12x36 Noturno"/>
      <sheetName val="Torrador café"/>
      <sheetName val="Supervisor"/>
      <sheetName val="Pessoal da Adm TCO"/>
      <sheetName val="Diár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7">
          <cell r="J17" t="str">
            <v>SIND INT IND ALIM PANIF CONF MASSAS ALIM S MINAS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55"/>
  <sheetViews>
    <sheetView showFormulas="false" showGridLines="fals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A1" activeCellId="0" sqref="A1"/>
    </sheetView>
  </sheetViews>
  <sheetFormatPr defaultColWidth="14.58984375" defaultRowHeight="12.75" zeroHeight="false" outlineLevelRow="0" outlineLevelCol="0"/>
  <cols>
    <col collapsed="false" customWidth="true" hidden="false" outlineLevel="0" max="1" min="1" style="1" width="38.14"/>
    <col collapsed="false" customWidth="true" hidden="false" outlineLevel="0" max="2" min="2" style="1" width="12.57"/>
    <col collapsed="false" customWidth="true" hidden="false" outlineLevel="0" max="3" min="3" style="1" width="11.71"/>
    <col collapsed="false" customWidth="true" hidden="false" outlineLevel="0" max="4" min="4" style="1" width="15.29"/>
    <col collapsed="false" customWidth="true" hidden="false" outlineLevel="0" max="5" min="5" style="1" width="10.29"/>
    <col collapsed="false" customWidth="true" hidden="false" outlineLevel="0" max="6" min="6" style="1" width="12.57"/>
    <col collapsed="false" customWidth="true" hidden="false" outlineLevel="0" max="7" min="7" style="1" width="10.13"/>
    <col collapsed="false" customWidth="true" hidden="false" outlineLevel="0" max="8" min="8" style="1" width="15.14"/>
    <col collapsed="false" customWidth="true" hidden="false" outlineLevel="0" max="26" min="9" style="1" width="10.85"/>
  </cols>
  <sheetData>
    <row r="1" customFormat="false" ht="14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4.2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54.75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41.2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6"/>
      <c r="B6" s="6"/>
      <c r="C6" s="6"/>
      <c r="D6" s="6"/>
      <c r="E6" s="6"/>
      <c r="F6" s="6"/>
      <c r="G6" s="6"/>
      <c r="H6" s="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7" t="s">
        <v>2</v>
      </c>
      <c r="B7" s="7"/>
      <c r="C7" s="7"/>
      <c r="D7" s="7"/>
      <c r="E7" s="7"/>
      <c r="F7" s="7"/>
      <c r="G7" s="7"/>
      <c r="H7" s="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48" hidden="false" customHeight="true" outlineLevel="0" collapsed="false">
      <c r="A8" s="8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10" t="s">
        <v>10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11" t="str">
        <f aca="false">'Aux Cozinha 44h'!B10</f>
        <v>Auxiliar de Cozinha 44 horas</v>
      </c>
      <c r="B9" s="12" t="n">
        <f aca="false">'Aux Cozinha 44h'!J131</f>
        <v>2770.22740496212</v>
      </c>
      <c r="C9" s="11" t="n">
        <v>1</v>
      </c>
      <c r="D9" s="12" t="n">
        <f aca="false">B9*C9</f>
        <v>2770.22740496212</v>
      </c>
      <c r="E9" s="11" t="n">
        <f aca="false">'Aux Cozinha 44h'!F10</f>
        <v>4</v>
      </c>
      <c r="F9" s="12" t="n">
        <f aca="false">D9*E9</f>
        <v>11080.9096198485</v>
      </c>
      <c r="G9" s="11" t="n">
        <v>30</v>
      </c>
      <c r="H9" s="13" t="n">
        <f aca="false">F9*G9</f>
        <v>332427.288595454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11" t="str">
        <f aca="false">'Aux Cozinha 12x36'!B10</f>
        <v>Auxiliar de Cozinha 12 x 36</v>
      </c>
      <c r="B10" s="12" t="n">
        <f aca="false">'Aux Cozinha 12x36'!J131</f>
        <v>2951.82967768939</v>
      </c>
      <c r="C10" s="11" t="n">
        <v>1</v>
      </c>
      <c r="D10" s="12" t="n">
        <f aca="false">B10*C10</f>
        <v>2951.82967768939</v>
      </c>
      <c r="E10" s="11" t="n">
        <f aca="false">'Aux Cozinha 12x36'!F10</f>
        <v>4</v>
      </c>
      <c r="F10" s="12" t="n">
        <f aca="false">D10*E10</f>
        <v>11807.3187107576</v>
      </c>
      <c r="G10" s="11" t="n">
        <v>30</v>
      </c>
      <c r="H10" s="13" t="n">
        <f aca="false">F10*G10</f>
        <v>354219.561322727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11" t="str">
        <f aca="false">'Cozinheira 12x36'!B10</f>
        <v>Cozinheiro (a) 12 x 36</v>
      </c>
      <c r="B11" s="12" t="n">
        <f aca="false">'Cozinheira 12x36'!J131</f>
        <v>4709.87214779618</v>
      </c>
      <c r="C11" s="11" t="n">
        <v>1</v>
      </c>
      <c r="D11" s="12" t="n">
        <f aca="false">B11*C11</f>
        <v>4709.87214779618</v>
      </c>
      <c r="E11" s="11" t="n">
        <f aca="false">'Cozinheira 12x36'!F10</f>
        <v>4</v>
      </c>
      <c r="F11" s="12" t="n">
        <f aca="false">D11*E11</f>
        <v>18839.4885911847</v>
      </c>
      <c r="G11" s="11" t="n">
        <v>30</v>
      </c>
      <c r="H11" s="13" t="n">
        <f aca="false">F11*G11</f>
        <v>565184.657735542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4" t="s">
        <v>11</v>
      </c>
      <c r="B12" s="12" t="n">
        <f aca="false">'Cozinheira 44h'!J131</f>
        <v>4411.15842235077</v>
      </c>
      <c r="C12" s="11" t="n">
        <v>1</v>
      </c>
      <c r="D12" s="12" t="n">
        <f aca="false">B12*C12</f>
        <v>4411.15842235077</v>
      </c>
      <c r="E12" s="11" t="n">
        <v>1</v>
      </c>
      <c r="F12" s="12" t="n">
        <f aca="false">D12*E12</f>
        <v>4411.15842235077</v>
      </c>
      <c r="G12" s="11" t="n">
        <v>30</v>
      </c>
      <c r="H12" s="13" t="n">
        <f aca="false">F12*G12</f>
        <v>132334.752670523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5" t="str">
        <f aca="false">Padeiro!B10</f>
        <v>Padeiro</v>
      </c>
      <c r="B13" s="12" t="n">
        <f aca="false">Padeiro!J131</f>
        <v>4579.47740465209</v>
      </c>
      <c r="C13" s="11" t="n">
        <v>1</v>
      </c>
      <c r="D13" s="12" t="n">
        <f aca="false">B13*C13</f>
        <v>4579.47740465209</v>
      </c>
      <c r="E13" s="11" t="n">
        <f aca="false">Padeiro!F10</f>
        <v>1</v>
      </c>
      <c r="F13" s="12" t="n">
        <f aca="false">D13*E13</f>
        <v>4579.47740465209</v>
      </c>
      <c r="G13" s="11" t="n">
        <v>30</v>
      </c>
      <c r="H13" s="13" t="n">
        <f aca="false">F13*G13</f>
        <v>137384.322139563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6" t="s">
        <v>12</v>
      </c>
      <c r="B14" s="12" t="n">
        <f aca="false">Diárias!J132/30</f>
        <v>182.110337439743</v>
      </c>
      <c r="C14" s="11" t="n">
        <v>1</v>
      </c>
      <c r="D14" s="12" t="n">
        <f aca="false">B14</f>
        <v>182.110337439743</v>
      </c>
      <c r="E14" s="11" t="n">
        <v>1</v>
      </c>
      <c r="F14" s="12" t="n">
        <f aca="false">D14*E14</f>
        <v>182.110337439743</v>
      </c>
      <c r="G14" s="11" t="n">
        <v>30</v>
      </c>
      <c r="H14" s="13" t="n">
        <f aca="false">F14*G14</f>
        <v>5463.31012319229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7" t="s">
        <v>13</v>
      </c>
      <c r="B15" s="18" t="n">
        <f aca="false">SUM(B9:B14)</f>
        <v>19604.6753948903</v>
      </c>
      <c r="C15" s="19"/>
      <c r="D15" s="18" t="n">
        <f aca="false">SUM(D9:D14)</f>
        <v>19604.6753948903</v>
      </c>
      <c r="E15" s="19"/>
      <c r="F15" s="18" t="n">
        <f aca="false">SUM(F9:F14)</f>
        <v>50900.4630862334</v>
      </c>
      <c r="G15" s="19"/>
      <c r="H15" s="20" t="n">
        <f aca="false">SUM(H9:H14)</f>
        <v>1527013.892587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7"/>
      <c r="B16" s="18"/>
      <c r="C16" s="18"/>
      <c r="D16" s="18"/>
      <c r="E16" s="18"/>
      <c r="F16" s="18"/>
      <c r="G16" s="18"/>
      <c r="H16" s="20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4.25" hidden="false" customHeight="true" outlineLevel="0" collapsed="false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4.25" hidden="false" customHeight="true" outlineLevel="0" collapsed="false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2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2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2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2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2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2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2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2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2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2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2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2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2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2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2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2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2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2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2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2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2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2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2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2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2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2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2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2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2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2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2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2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2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2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2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2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2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2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2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2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2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2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2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2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2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2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2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2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2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2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2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2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2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2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2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2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2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2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2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2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2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2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2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2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2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2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2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2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2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2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2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2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2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2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2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2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2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2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2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2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2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2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2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2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2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2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2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2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2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2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2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2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2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2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2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2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2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2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2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2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2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2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2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2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2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2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2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2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2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2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2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2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2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2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2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2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2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2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2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2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2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2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2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2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2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2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2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2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2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2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2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2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2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2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2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2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2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2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2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2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2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2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2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2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2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2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2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2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2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2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2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2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2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2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2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2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2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2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2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2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2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2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2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2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2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2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2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2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2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2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2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2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2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2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2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2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2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2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2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2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2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2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2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2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2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2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2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2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2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2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2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2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2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2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2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2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2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2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2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2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2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2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2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2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2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2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2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2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2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2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2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2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2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2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2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2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2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2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2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2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2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2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2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2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2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2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2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2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2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2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2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2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2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2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2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2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2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2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2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2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2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2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2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2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2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2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2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2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2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2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2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2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2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2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2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2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2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2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2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2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2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2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2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2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2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2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2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2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2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2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2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2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2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2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2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2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2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2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2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2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2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2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2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2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2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2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2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2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2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2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2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2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2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2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2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2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2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2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2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2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2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2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2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2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2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2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2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2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2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2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2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2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2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2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2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2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2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2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2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2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2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2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2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2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2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2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2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2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2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2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2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2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2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2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2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2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2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2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2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2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2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2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2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2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2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2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2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2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2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2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2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2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2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2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2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2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2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2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2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2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2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2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2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2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2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2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2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2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2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2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2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2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2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2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2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2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2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2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2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2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2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2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2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2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2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2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2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2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2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2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2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2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2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2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2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2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2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2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2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2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2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2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2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2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2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2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2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2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2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2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2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2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2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2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2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2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2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2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2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2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2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2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2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2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2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2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2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2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2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2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2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2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2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2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2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2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2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2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2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2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2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2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2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2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2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2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2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2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2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2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2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2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2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2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2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2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2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2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2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2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2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2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2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2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2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2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2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2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2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2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2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2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2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2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2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2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2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2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2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2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2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2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2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2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2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2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2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2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2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2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2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2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2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2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2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2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2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2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2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2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2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2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2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2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2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2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2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2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2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2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2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2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2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2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2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2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2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2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2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2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2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2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2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2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2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2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2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2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2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2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2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2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2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2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2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2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2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2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2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2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2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2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2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2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2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2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2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2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2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2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2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2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2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2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2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2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2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2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2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2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2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2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2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2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2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2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2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2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2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2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2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2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2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2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2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2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2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2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2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2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2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2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2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2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2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2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2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2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2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2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2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2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2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2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2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2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2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2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2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2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2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2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2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2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2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2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2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2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2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2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2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2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2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2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2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2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2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2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2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2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2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2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2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2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2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2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2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2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2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2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2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2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2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2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2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2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2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2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2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2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2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2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2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2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2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2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2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2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2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2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2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2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2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2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2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2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2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2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2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2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2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2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2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2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2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2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2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2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2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2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2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2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2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2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2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2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2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2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2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2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2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2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2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2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2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2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2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2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2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2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2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2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2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2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2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2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2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2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2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2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2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2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2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2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2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2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2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2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2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2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2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2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2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2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2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2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2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2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2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2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2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2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2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2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2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2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2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2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2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2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2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2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2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2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2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2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2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2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2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2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</sheetData>
  <sheetProtection sheet="true" password="c59b" objects="true" scenarios="true"/>
  <mergeCells count="11">
    <mergeCell ref="A1:H2"/>
    <mergeCell ref="A3:H4"/>
    <mergeCell ref="A7:H7"/>
    <mergeCell ref="A15:A16"/>
    <mergeCell ref="B15:B16"/>
    <mergeCell ref="C15:C16"/>
    <mergeCell ref="D15:D16"/>
    <mergeCell ref="E15:E16"/>
    <mergeCell ref="F15:F16"/>
    <mergeCell ref="G15:G16"/>
    <mergeCell ref="H15:H16"/>
  </mergeCells>
  <printOptions headings="false" gridLines="false" gridLinesSet="true" horizontalCentered="false" verticalCentered="false"/>
  <pageMargins left="0.7" right="0.7" top="0.75" bottom="0.75" header="0" footer="0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538"/>
  <sheetViews>
    <sheetView showFormulas="false" showGridLines="fals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H25" activeCellId="0" sqref="H25"/>
    </sheetView>
  </sheetViews>
  <sheetFormatPr defaultColWidth="14.58984375" defaultRowHeight="12.75" zeroHeight="false" outlineLevelRow="0" outlineLevelCol="0"/>
  <cols>
    <col collapsed="false" customWidth="true" hidden="false" outlineLevel="0" max="1" min="1" style="1" width="17.41"/>
    <col collapsed="false" customWidth="true" hidden="false" outlineLevel="0" max="2" min="2" style="1" width="47.7"/>
    <col collapsed="false" customWidth="true" hidden="false" outlineLevel="0" max="3" min="3" style="1" width="13.29"/>
    <col collapsed="false" customWidth="true" hidden="false" outlineLevel="0" max="4" min="4" style="1" width="13.86"/>
    <col collapsed="false" customWidth="true" hidden="false" outlineLevel="0" max="5" min="5" style="1" width="15.29"/>
    <col collapsed="false" customWidth="true" hidden="false" outlineLevel="0" max="6" min="6" style="1" width="12.86"/>
    <col collapsed="false" customWidth="true" hidden="false" outlineLevel="0" max="7" min="7" style="1" width="10"/>
    <col collapsed="false" customWidth="true" hidden="false" outlineLevel="0" max="8" min="8" style="1" width="10.85"/>
    <col collapsed="false" customWidth="true" hidden="false" outlineLevel="0" max="9" min="9" style="1" width="11.99"/>
    <col collapsed="false" customWidth="true" hidden="false" outlineLevel="0" max="26" min="10" style="1" width="10.85"/>
  </cols>
  <sheetData>
    <row r="1" customFormat="false" ht="36" hidden="false" customHeight="true" outlineLevel="0" collapsed="false">
      <c r="A1" s="21" t="s">
        <v>14</v>
      </c>
      <c r="B1" s="21" t="s">
        <v>15</v>
      </c>
      <c r="C1" s="22" t="s">
        <v>16</v>
      </c>
      <c r="D1" s="23" t="s">
        <v>17</v>
      </c>
      <c r="E1" s="22" t="s">
        <v>18</v>
      </c>
      <c r="F1" s="24" t="s">
        <v>19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2.75" hidden="false" customHeight="true" outlineLevel="0" collapsed="false">
      <c r="A2" s="25"/>
      <c r="B2" s="25"/>
      <c r="C2" s="25"/>
      <c r="D2" s="25"/>
      <c r="E2" s="25"/>
      <c r="F2" s="2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2.75" hidden="false" customHeight="true" outlineLevel="0" collapsed="false">
      <c r="A3" s="26" t="s">
        <v>20</v>
      </c>
      <c r="B3" s="27" t="s">
        <v>21</v>
      </c>
      <c r="C3" s="27"/>
      <c r="D3" s="27"/>
      <c r="E3" s="27"/>
      <c r="F3" s="2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2.75" hidden="false" customHeight="true" outlineLevel="0" collapsed="false">
      <c r="A4" s="26"/>
      <c r="B4" s="28" t="s">
        <v>22</v>
      </c>
      <c r="C4" s="29" t="n">
        <v>15</v>
      </c>
      <c r="D4" s="30"/>
      <c r="E4" s="31" t="n">
        <f aca="false">C4*D4</f>
        <v>0</v>
      </c>
      <c r="F4" s="32" t="n">
        <f aca="false">E4/30</f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2.75" hidden="false" customHeight="true" outlineLevel="0" collapsed="false">
      <c r="A5" s="26"/>
      <c r="B5" s="28" t="s">
        <v>23</v>
      </c>
      <c r="C5" s="29" t="n">
        <v>15</v>
      </c>
      <c r="D5" s="30"/>
      <c r="E5" s="31" t="n">
        <f aca="false">C5*D5</f>
        <v>0</v>
      </c>
      <c r="F5" s="32" t="n">
        <f aca="false">E5/30</f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2.75" hidden="false" customHeight="true" outlineLevel="0" collapsed="false">
      <c r="A6" s="26"/>
      <c r="B6" s="28" t="s">
        <v>24</v>
      </c>
      <c r="C6" s="29" t="n">
        <v>15</v>
      </c>
      <c r="D6" s="30"/>
      <c r="E6" s="31" t="n">
        <f aca="false">C6*D6</f>
        <v>0</v>
      </c>
      <c r="F6" s="32" t="n">
        <f aca="false">E6/30</f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2.75" hidden="false" customHeight="true" outlineLevel="0" collapsed="false">
      <c r="A7" s="26"/>
      <c r="B7" s="28" t="s">
        <v>25</v>
      </c>
      <c r="C7" s="29" t="n">
        <v>5</v>
      </c>
      <c r="D7" s="30"/>
      <c r="E7" s="31" t="n">
        <f aca="false">C7*D7</f>
        <v>0</v>
      </c>
      <c r="F7" s="32" t="n">
        <f aca="false">E7/30</f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2.75" hidden="false" customHeight="true" outlineLevel="0" collapsed="false">
      <c r="A8" s="26"/>
      <c r="B8" s="33" t="s">
        <v>26</v>
      </c>
      <c r="C8" s="34" t="n">
        <v>3</v>
      </c>
      <c r="D8" s="30"/>
      <c r="E8" s="31" t="n">
        <f aca="false">C8*D8</f>
        <v>0</v>
      </c>
      <c r="F8" s="32" t="n">
        <f aca="false">E8/30</f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2.75" hidden="false" customHeight="true" outlineLevel="0" collapsed="false">
      <c r="A9" s="26"/>
      <c r="B9" s="35" t="s">
        <v>27</v>
      </c>
      <c r="C9" s="35"/>
      <c r="D9" s="35"/>
      <c r="E9" s="35"/>
      <c r="F9" s="36" t="n">
        <f aca="false">SUM(F4:F8)</f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2.75" hidden="false" customHeight="true" outlineLevel="0" collapsed="false">
      <c r="A10" s="26"/>
      <c r="B10" s="27" t="s">
        <v>28</v>
      </c>
      <c r="C10" s="27"/>
      <c r="D10" s="27"/>
      <c r="E10" s="27"/>
      <c r="F10" s="2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2.75" hidden="false" customHeight="true" outlineLevel="0" collapsed="false">
      <c r="A11" s="26"/>
      <c r="B11" s="28" t="s">
        <v>29</v>
      </c>
      <c r="C11" s="29" t="n">
        <v>5</v>
      </c>
      <c r="D11" s="30"/>
      <c r="E11" s="31" t="n">
        <f aca="false">C11*D11</f>
        <v>0</v>
      </c>
      <c r="F11" s="32" t="n">
        <f aca="false">E11/30</f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2.75" hidden="false" customHeight="true" outlineLevel="0" collapsed="false">
      <c r="A12" s="26"/>
      <c r="B12" s="28" t="s">
        <v>30</v>
      </c>
      <c r="C12" s="29" t="n">
        <v>3</v>
      </c>
      <c r="D12" s="30"/>
      <c r="E12" s="31" t="n">
        <f aca="false">C12*D12</f>
        <v>0</v>
      </c>
      <c r="F12" s="32" t="n">
        <f aca="false">E12/30</f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2.75" hidden="false" customHeight="true" outlineLevel="0" collapsed="false">
      <c r="A13" s="26"/>
      <c r="B13" s="28" t="s">
        <v>31</v>
      </c>
      <c r="C13" s="29" t="n">
        <v>120</v>
      </c>
      <c r="D13" s="30"/>
      <c r="E13" s="31" t="n">
        <f aca="false">C13*D13</f>
        <v>0</v>
      </c>
      <c r="F13" s="32" t="n">
        <f aca="false">E13/30</f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2.75" hidden="false" customHeight="true" outlineLevel="0" collapsed="false">
      <c r="A14" s="26"/>
      <c r="B14" s="28" t="s">
        <v>32</v>
      </c>
      <c r="C14" s="29" t="n">
        <v>20</v>
      </c>
      <c r="D14" s="30"/>
      <c r="E14" s="31" t="n">
        <f aca="false">C14*D14</f>
        <v>0</v>
      </c>
      <c r="F14" s="32" t="n">
        <f aca="false">E14/30</f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2.75" hidden="false" customHeight="true" outlineLevel="0" collapsed="false">
      <c r="A15" s="26"/>
      <c r="B15" s="28" t="s">
        <v>33</v>
      </c>
      <c r="C15" s="29" t="n">
        <v>10</v>
      </c>
      <c r="D15" s="30"/>
      <c r="E15" s="31" t="n">
        <f aca="false">C15*D15</f>
        <v>0</v>
      </c>
      <c r="F15" s="32" t="n">
        <f aca="false">E15/30</f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2.75" hidden="false" customHeight="true" outlineLevel="0" collapsed="false">
      <c r="A16" s="26"/>
      <c r="B16" s="28" t="s">
        <v>34</v>
      </c>
      <c r="C16" s="29" t="n">
        <v>15</v>
      </c>
      <c r="D16" s="30"/>
      <c r="E16" s="31" t="n">
        <f aca="false">C16*D16</f>
        <v>0</v>
      </c>
      <c r="F16" s="32" t="n">
        <f aca="false">E16/30</f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2.75" hidden="false" customHeight="true" outlineLevel="0" collapsed="false">
      <c r="A17" s="26"/>
      <c r="B17" s="28" t="s">
        <v>35</v>
      </c>
      <c r="C17" s="29" t="n">
        <v>15</v>
      </c>
      <c r="D17" s="30"/>
      <c r="E17" s="31" t="n">
        <f aca="false">C17*D17</f>
        <v>0</v>
      </c>
      <c r="F17" s="32" t="n">
        <f aca="false">E17/30</f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2.75" hidden="false" customHeight="true" outlineLevel="0" collapsed="false">
      <c r="A18" s="26"/>
      <c r="B18" s="28" t="s">
        <v>36</v>
      </c>
      <c r="C18" s="29" t="n">
        <v>15</v>
      </c>
      <c r="D18" s="30"/>
      <c r="E18" s="31" t="n">
        <f aca="false">C18*D18</f>
        <v>0</v>
      </c>
      <c r="F18" s="32" t="n">
        <f aca="false">E18/30</f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2.75" hidden="false" customHeight="true" outlineLevel="0" collapsed="false">
      <c r="A19" s="26"/>
      <c r="B19" s="28" t="s">
        <v>37</v>
      </c>
      <c r="C19" s="29" t="n">
        <v>10</v>
      </c>
      <c r="D19" s="30"/>
      <c r="E19" s="31" t="n">
        <f aca="false">C19*D19</f>
        <v>0</v>
      </c>
      <c r="F19" s="32" t="n">
        <f aca="false">E19/30</f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2.75" hidden="false" customHeight="true" outlineLevel="0" collapsed="false">
      <c r="A20" s="26"/>
      <c r="B20" s="28" t="s">
        <v>38</v>
      </c>
      <c r="C20" s="29" t="n">
        <v>5</v>
      </c>
      <c r="D20" s="30"/>
      <c r="E20" s="31" t="n">
        <f aca="false">C20*D20</f>
        <v>0</v>
      </c>
      <c r="F20" s="32" t="n">
        <f aca="false">E20/30</f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2.75" hidden="false" customHeight="true" outlineLevel="0" collapsed="false">
      <c r="A21" s="26"/>
      <c r="B21" s="37" t="s">
        <v>27</v>
      </c>
      <c r="C21" s="37"/>
      <c r="D21" s="37"/>
      <c r="E21" s="37"/>
      <c r="F21" s="38" t="n">
        <f aca="false">SUM(F11:F20)</f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2.75" hidden="false" customHeight="true" outlineLevel="0" collapsed="false">
      <c r="A22" s="25"/>
      <c r="B22" s="25"/>
      <c r="C22" s="25"/>
      <c r="D22" s="25"/>
      <c r="E22" s="25"/>
      <c r="F22" s="2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2.75" hidden="false" customHeight="true" outlineLevel="0" collapsed="false">
      <c r="A23" s="26" t="s">
        <v>39</v>
      </c>
      <c r="B23" s="27" t="s">
        <v>21</v>
      </c>
      <c r="C23" s="27"/>
      <c r="D23" s="27"/>
      <c r="E23" s="27"/>
      <c r="F23" s="2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2.75" hidden="false" customHeight="true" outlineLevel="0" collapsed="false">
      <c r="A24" s="26"/>
      <c r="B24" s="28" t="s">
        <v>22</v>
      </c>
      <c r="C24" s="29" t="n">
        <v>15</v>
      </c>
      <c r="D24" s="30"/>
      <c r="E24" s="31" t="n">
        <f aca="false">C24*D24</f>
        <v>0</v>
      </c>
      <c r="F24" s="32" t="n">
        <f aca="false">E24/30</f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2.75" hidden="false" customHeight="true" outlineLevel="0" collapsed="false">
      <c r="A25" s="26"/>
      <c r="B25" s="28" t="s">
        <v>23</v>
      </c>
      <c r="C25" s="29" t="n">
        <v>15</v>
      </c>
      <c r="D25" s="30"/>
      <c r="E25" s="31" t="n">
        <f aca="false">C25*D25</f>
        <v>0</v>
      </c>
      <c r="F25" s="32" t="n">
        <f aca="false">E25/30</f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2.75" hidden="false" customHeight="true" outlineLevel="0" collapsed="false">
      <c r="A26" s="26"/>
      <c r="B26" s="28" t="s">
        <v>24</v>
      </c>
      <c r="C26" s="29" t="n">
        <v>15</v>
      </c>
      <c r="D26" s="30"/>
      <c r="E26" s="31" t="n">
        <f aca="false">C26*D26</f>
        <v>0</v>
      </c>
      <c r="F26" s="32" t="n">
        <f aca="false">E26/30</f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2.75" hidden="false" customHeight="true" outlineLevel="0" collapsed="false">
      <c r="A27" s="26"/>
      <c r="B27" s="28" t="s">
        <v>25</v>
      </c>
      <c r="C27" s="29" t="n">
        <v>5</v>
      </c>
      <c r="D27" s="30"/>
      <c r="E27" s="31" t="n">
        <f aca="false">C27*D27</f>
        <v>0</v>
      </c>
      <c r="F27" s="32" t="n">
        <f aca="false">E27/30</f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2.75" hidden="false" customHeight="true" outlineLevel="0" collapsed="false">
      <c r="A28" s="26"/>
      <c r="B28" s="28" t="s">
        <v>26</v>
      </c>
      <c r="C28" s="29" t="n">
        <v>3</v>
      </c>
      <c r="D28" s="30"/>
      <c r="E28" s="31" t="n">
        <f aca="false">C28*D28</f>
        <v>0</v>
      </c>
      <c r="F28" s="32" t="n">
        <f aca="false">E28/30</f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2.75" hidden="false" customHeight="true" outlineLevel="0" collapsed="false">
      <c r="A29" s="26"/>
      <c r="B29" s="27" t="s">
        <v>27</v>
      </c>
      <c r="C29" s="27"/>
      <c r="D29" s="27"/>
      <c r="E29" s="27"/>
      <c r="F29" s="36" t="n">
        <f aca="false">SUM(F24:F28)</f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2.75" hidden="false" customHeight="true" outlineLevel="0" collapsed="false">
      <c r="A30" s="26"/>
      <c r="B30" s="27" t="s">
        <v>28</v>
      </c>
      <c r="C30" s="27"/>
      <c r="D30" s="27"/>
      <c r="E30" s="27"/>
      <c r="F30" s="2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2.75" hidden="false" customHeight="true" outlineLevel="0" collapsed="false">
      <c r="A31" s="26"/>
      <c r="B31" s="28" t="s">
        <v>29</v>
      </c>
      <c r="C31" s="29" t="n">
        <v>5</v>
      </c>
      <c r="D31" s="30"/>
      <c r="E31" s="31" t="n">
        <f aca="false">C31*D31</f>
        <v>0</v>
      </c>
      <c r="F31" s="32" t="n">
        <f aca="false">E31/30</f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2.75" hidden="false" customHeight="true" outlineLevel="0" collapsed="false">
      <c r="A32" s="26"/>
      <c r="B32" s="28" t="s">
        <v>31</v>
      </c>
      <c r="C32" s="29" t="n">
        <v>120</v>
      </c>
      <c r="D32" s="30"/>
      <c r="E32" s="31" t="n">
        <f aca="false">C32*D32</f>
        <v>0</v>
      </c>
      <c r="F32" s="32" t="n">
        <f aca="false">E32/30</f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2.75" hidden="false" customHeight="true" outlineLevel="0" collapsed="false">
      <c r="A33" s="26"/>
      <c r="B33" s="28" t="s">
        <v>32</v>
      </c>
      <c r="C33" s="29" t="n">
        <v>20</v>
      </c>
      <c r="D33" s="30"/>
      <c r="E33" s="31" t="n">
        <f aca="false">C33*D33</f>
        <v>0</v>
      </c>
      <c r="F33" s="32" t="n">
        <f aca="false">E33/30</f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2.75" hidden="false" customHeight="true" outlineLevel="0" collapsed="false">
      <c r="A34" s="26"/>
      <c r="B34" s="28" t="s">
        <v>33</v>
      </c>
      <c r="C34" s="29" t="n">
        <v>10</v>
      </c>
      <c r="D34" s="30"/>
      <c r="E34" s="31" t="n">
        <f aca="false">C34*D34</f>
        <v>0</v>
      </c>
      <c r="F34" s="32" t="n">
        <f aca="false">E34/30</f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2.75" hidden="false" customHeight="true" outlineLevel="0" collapsed="false">
      <c r="A35" s="26"/>
      <c r="B35" s="28" t="s">
        <v>34</v>
      </c>
      <c r="C35" s="29" t="n">
        <v>15</v>
      </c>
      <c r="D35" s="30"/>
      <c r="E35" s="31" t="n">
        <f aca="false">C35*D35</f>
        <v>0</v>
      </c>
      <c r="F35" s="32" t="n">
        <f aca="false">E35/30</f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2.75" hidden="false" customHeight="true" outlineLevel="0" collapsed="false">
      <c r="A36" s="26"/>
      <c r="B36" s="28" t="s">
        <v>35</v>
      </c>
      <c r="C36" s="29" t="n">
        <v>15</v>
      </c>
      <c r="D36" s="30"/>
      <c r="E36" s="31" t="n">
        <f aca="false">C36*D36</f>
        <v>0</v>
      </c>
      <c r="F36" s="32" t="n">
        <f aca="false">E36/30</f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2.75" hidden="false" customHeight="true" outlineLevel="0" collapsed="false">
      <c r="A37" s="26"/>
      <c r="B37" s="28" t="s">
        <v>36</v>
      </c>
      <c r="C37" s="29" t="n">
        <v>15</v>
      </c>
      <c r="D37" s="30"/>
      <c r="E37" s="31" t="n">
        <f aca="false">C37*D37</f>
        <v>0</v>
      </c>
      <c r="F37" s="32" t="n">
        <f aca="false">E37/30</f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2.75" hidden="false" customHeight="true" outlineLevel="0" collapsed="false">
      <c r="A38" s="26"/>
      <c r="B38" s="28" t="s">
        <v>37</v>
      </c>
      <c r="C38" s="29" t="n">
        <v>10</v>
      </c>
      <c r="D38" s="30"/>
      <c r="E38" s="31" t="n">
        <f aca="false">C38*D38</f>
        <v>0</v>
      </c>
      <c r="F38" s="32" t="n">
        <f aca="false">E38/30</f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2.75" hidden="false" customHeight="true" outlineLevel="0" collapsed="false">
      <c r="A39" s="26"/>
      <c r="B39" s="28" t="s">
        <v>38</v>
      </c>
      <c r="C39" s="29" t="n">
        <v>5</v>
      </c>
      <c r="D39" s="30"/>
      <c r="E39" s="31" t="n">
        <f aca="false">C39*D39</f>
        <v>0</v>
      </c>
      <c r="F39" s="32" t="n">
        <f aca="false">E39/30</f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2.75" hidden="false" customHeight="true" outlineLevel="0" collapsed="false">
      <c r="A40" s="26"/>
      <c r="B40" s="37" t="s">
        <v>27</v>
      </c>
      <c r="C40" s="37"/>
      <c r="D40" s="37"/>
      <c r="E40" s="37"/>
      <c r="F40" s="38" t="n">
        <f aca="false">SUM(F31:F39)</f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2.75" hidden="false" customHeight="true" outlineLevel="0" collapsed="false">
      <c r="A41" s="25"/>
      <c r="B41" s="25"/>
      <c r="C41" s="25"/>
      <c r="D41" s="25"/>
      <c r="E41" s="25"/>
      <c r="F41" s="2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2.75" hidden="false" customHeight="true" outlineLevel="0" collapsed="false">
      <c r="A42" s="26" t="s">
        <v>40</v>
      </c>
      <c r="B42" s="27" t="s">
        <v>21</v>
      </c>
      <c r="C42" s="27"/>
      <c r="D42" s="27"/>
      <c r="E42" s="27"/>
      <c r="F42" s="2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2.75" hidden="false" customHeight="true" outlineLevel="0" collapsed="false">
      <c r="A43" s="26"/>
      <c r="B43" s="28" t="s">
        <v>22</v>
      </c>
      <c r="C43" s="29" t="n">
        <v>15</v>
      </c>
      <c r="D43" s="30"/>
      <c r="E43" s="31" t="n">
        <f aca="false">C43*D43</f>
        <v>0</v>
      </c>
      <c r="F43" s="32" t="n">
        <f aca="false">E43/30</f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2.75" hidden="false" customHeight="true" outlineLevel="0" collapsed="false">
      <c r="A44" s="26"/>
      <c r="B44" s="28" t="s">
        <v>23</v>
      </c>
      <c r="C44" s="29" t="n">
        <v>15</v>
      </c>
      <c r="D44" s="30"/>
      <c r="E44" s="31" t="n">
        <f aca="false">C44*D44</f>
        <v>0</v>
      </c>
      <c r="F44" s="32" t="n">
        <f aca="false">E44/30</f>
        <v>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2.75" hidden="false" customHeight="true" outlineLevel="0" collapsed="false">
      <c r="A45" s="26"/>
      <c r="B45" s="28" t="s">
        <v>24</v>
      </c>
      <c r="C45" s="29" t="n">
        <v>15</v>
      </c>
      <c r="D45" s="30"/>
      <c r="E45" s="31" t="n">
        <f aca="false">C45*D45</f>
        <v>0</v>
      </c>
      <c r="F45" s="32" t="n">
        <f aca="false">E45/30</f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2.75" hidden="false" customHeight="true" outlineLevel="0" collapsed="false">
      <c r="A46" s="26"/>
      <c r="B46" s="28" t="s">
        <v>25</v>
      </c>
      <c r="C46" s="29" t="n">
        <v>5</v>
      </c>
      <c r="D46" s="30"/>
      <c r="E46" s="31" t="n">
        <f aca="false">C46*D46</f>
        <v>0</v>
      </c>
      <c r="F46" s="32" t="n">
        <f aca="false">E46/30</f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2.75" hidden="false" customHeight="true" outlineLevel="0" collapsed="false">
      <c r="A47" s="26"/>
      <c r="B47" s="28" t="s">
        <v>26</v>
      </c>
      <c r="C47" s="29" t="n">
        <v>3</v>
      </c>
      <c r="D47" s="30"/>
      <c r="E47" s="31" t="n">
        <f aca="false">C47*D47</f>
        <v>0</v>
      </c>
      <c r="F47" s="32" t="n">
        <f aca="false">E47/30</f>
        <v>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2.75" hidden="false" customHeight="true" outlineLevel="0" collapsed="false">
      <c r="A48" s="26"/>
      <c r="B48" s="27" t="s">
        <v>27</v>
      </c>
      <c r="C48" s="27"/>
      <c r="D48" s="27"/>
      <c r="E48" s="27"/>
      <c r="F48" s="36" t="n">
        <f aca="false">SUM(F43:F47)</f>
        <v>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2.75" hidden="false" customHeight="true" outlineLevel="0" collapsed="false">
      <c r="A49" s="26"/>
      <c r="B49" s="27" t="s">
        <v>28</v>
      </c>
      <c r="C49" s="27"/>
      <c r="D49" s="27"/>
      <c r="E49" s="27"/>
      <c r="F49" s="27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2.75" hidden="false" customHeight="true" outlineLevel="0" collapsed="false">
      <c r="A50" s="26"/>
      <c r="B50" s="28" t="s">
        <v>29</v>
      </c>
      <c r="C50" s="29" t="n">
        <v>5</v>
      </c>
      <c r="D50" s="30"/>
      <c r="E50" s="31" t="n">
        <f aca="false">C50*D50</f>
        <v>0</v>
      </c>
      <c r="F50" s="32" t="n">
        <f aca="false">E50/30</f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2.75" hidden="false" customHeight="true" outlineLevel="0" collapsed="false">
      <c r="A51" s="26"/>
      <c r="B51" s="28" t="s">
        <v>31</v>
      </c>
      <c r="C51" s="29" t="n">
        <v>5</v>
      </c>
      <c r="D51" s="30"/>
      <c r="E51" s="31" t="n">
        <f aca="false">C51*D51</f>
        <v>0</v>
      </c>
      <c r="F51" s="32" t="n">
        <f aca="false">E51/30</f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2.75" hidden="false" customHeight="true" outlineLevel="0" collapsed="false">
      <c r="A52" s="26"/>
      <c r="B52" s="28" t="s">
        <v>32</v>
      </c>
      <c r="C52" s="29" t="n">
        <v>20</v>
      </c>
      <c r="D52" s="30"/>
      <c r="E52" s="31" t="n">
        <f aca="false">C52*D52</f>
        <v>0</v>
      </c>
      <c r="F52" s="32" t="n">
        <f aca="false">E52/30</f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2.75" hidden="false" customHeight="true" outlineLevel="0" collapsed="false">
      <c r="A53" s="26"/>
      <c r="B53" s="28" t="s">
        <v>33</v>
      </c>
      <c r="C53" s="29" t="n">
        <v>5</v>
      </c>
      <c r="D53" s="30"/>
      <c r="E53" s="31" t="n">
        <f aca="false">C53*D53</f>
        <v>0</v>
      </c>
      <c r="F53" s="32" t="n">
        <f aca="false">E53/30</f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2.75" hidden="false" customHeight="true" outlineLevel="0" collapsed="false">
      <c r="A54" s="26"/>
      <c r="B54" s="28" t="s">
        <v>34</v>
      </c>
      <c r="C54" s="29" t="n">
        <v>15</v>
      </c>
      <c r="D54" s="30"/>
      <c r="E54" s="31" t="n">
        <f aca="false">C54*D54</f>
        <v>0</v>
      </c>
      <c r="F54" s="32" t="n">
        <f aca="false">E54/30</f>
        <v>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2.75" hidden="false" customHeight="true" outlineLevel="0" collapsed="false">
      <c r="A55" s="26"/>
      <c r="B55" s="28" t="s">
        <v>35</v>
      </c>
      <c r="C55" s="29" t="n">
        <v>15</v>
      </c>
      <c r="D55" s="30"/>
      <c r="E55" s="31" t="n">
        <f aca="false">C55*D55</f>
        <v>0</v>
      </c>
      <c r="F55" s="32" t="n">
        <f aca="false">E55/30</f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2.75" hidden="false" customHeight="true" outlineLevel="0" collapsed="false">
      <c r="A56" s="26"/>
      <c r="B56" s="28" t="s">
        <v>41</v>
      </c>
      <c r="C56" s="29" t="n">
        <v>5</v>
      </c>
      <c r="D56" s="30"/>
      <c r="E56" s="31" t="n">
        <f aca="false">C56*D56</f>
        <v>0</v>
      </c>
      <c r="F56" s="32" t="n">
        <f aca="false">E56/30</f>
        <v>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2.75" hidden="false" customHeight="true" outlineLevel="0" collapsed="false">
      <c r="A57" s="26"/>
      <c r="B57" s="28" t="s">
        <v>36</v>
      </c>
      <c r="C57" s="29" t="n">
        <v>15</v>
      </c>
      <c r="D57" s="30"/>
      <c r="E57" s="31" t="n">
        <f aca="false">C57*D57</f>
        <v>0</v>
      </c>
      <c r="F57" s="32" t="n">
        <f aca="false">E57/30</f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2.75" hidden="false" customHeight="true" outlineLevel="0" collapsed="false">
      <c r="A58" s="26"/>
      <c r="B58" s="28" t="s">
        <v>37</v>
      </c>
      <c r="C58" s="29" t="n">
        <v>10</v>
      </c>
      <c r="D58" s="30"/>
      <c r="E58" s="31" t="n">
        <f aca="false">C58*D58</f>
        <v>0</v>
      </c>
      <c r="F58" s="32" t="n">
        <f aca="false">E58/30</f>
        <v>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2.75" hidden="false" customHeight="true" outlineLevel="0" collapsed="false">
      <c r="A59" s="26"/>
      <c r="B59" s="37" t="s">
        <v>27</v>
      </c>
      <c r="C59" s="37"/>
      <c r="D59" s="37"/>
      <c r="E59" s="37"/>
      <c r="F59" s="38" t="n">
        <f aca="false">SUM(F50:F58)</f>
        <v>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2.75" hidden="false" customHeight="true" outlineLevel="0" collapsed="false">
      <c r="A60" s="25"/>
      <c r="B60" s="25"/>
      <c r="C60" s="25"/>
      <c r="D60" s="25"/>
      <c r="E60" s="25"/>
      <c r="F60" s="2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2.75" hidden="false" customHeight="true" outlineLevel="0" collapsed="false">
      <c r="A61" s="26" t="s">
        <v>42</v>
      </c>
      <c r="B61" s="27" t="s">
        <v>21</v>
      </c>
      <c r="C61" s="27"/>
      <c r="D61" s="27"/>
      <c r="E61" s="27"/>
      <c r="F61" s="2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2.75" hidden="false" customHeight="true" outlineLevel="0" collapsed="false">
      <c r="A62" s="26"/>
      <c r="B62" s="28" t="s">
        <v>22</v>
      </c>
      <c r="C62" s="29" t="n">
        <v>15</v>
      </c>
      <c r="D62" s="30"/>
      <c r="E62" s="31" t="n">
        <f aca="false">C62*D62</f>
        <v>0</v>
      </c>
      <c r="F62" s="32" t="n">
        <f aca="false">E62/30</f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2.75" hidden="false" customHeight="true" outlineLevel="0" collapsed="false">
      <c r="A63" s="26"/>
      <c r="B63" s="28" t="s">
        <v>23</v>
      </c>
      <c r="C63" s="29" t="n">
        <v>15</v>
      </c>
      <c r="D63" s="30"/>
      <c r="E63" s="31" t="n">
        <f aca="false">C63*D63</f>
        <v>0</v>
      </c>
      <c r="F63" s="32" t="n">
        <f aca="false">E63/30</f>
        <v>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2.75" hidden="false" customHeight="true" outlineLevel="0" collapsed="false">
      <c r="A64" s="26"/>
      <c r="B64" s="28" t="s">
        <v>24</v>
      </c>
      <c r="C64" s="29" t="n">
        <v>15</v>
      </c>
      <c r="D64" s="30"/>
      <c r="E64" s="31" t="n">
        <f aca="false">C64*D64</f>
        <v>0</v>
      </c>
      <c r="F64" s="32" t="n">
        <f aca="false">E64/30</f>
        <v>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2.75" hidden="false" customHeight="true" outlineLevel="0" collapsed="false">
      <c r="A65" s="26"/>
      <c r="B65" s="28" t="s">
        <v>25</v>
      </c>
      <c r="C65" s="29" t="n">
        <v>5</v>
      </c>
      <c r="D65" s="30"/>
      <c r="E65" s="31" t="n">
        <f aca="false">C65*D65</f>
        <v>0</v>
      </c>
      <c r="F65" s="32" t="n">
        <f aca="false">E65/30</f>
        <v>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2.75" hidden="false" customHeight="true" outlineLevel="0" collapsed="false">
      <c r="A66" s="26"/>
      <c r="B66" s="28" t="s">
        <v>26</v>
      </c>
      <c r="C66" s="29" t="n">
        <v>3</v>
      </c>
      <c r="D66" s="30"/>
      <c r="E66" s="31" t="n">
        <f aca="false">C66*D66</f>
        <v>0</v>
      </c>
      <c r="F66" s="32" t="n">
        <f aca="false">E66/30</f>
        <v>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2.75" hidden="false" customHeight="true" outlineLevel="0" collapsed="false">
      <c r="A67" s="26"/>
      <c r="B67" s="27" t="s">
        <v>27</v>
      </c>
      <c r="C67" s="27"/>
      <c r="D67" s="27"/>
      <c r="E67" s="27"/>
      <c r="F67" s="36" t="n">
        <f aca="false">SUM(F62:F66)</f>
        <v>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2.75" hidden="false" customHeight="true" outlineLevel="0" collapsed="false">
      <c r="A68" s="26"/>
      <c r="B68" s="27" t="s">
        <v>28</v>
      </c>
      <c r="C68" s="27"/>
      <c r="D68" s="27"/>
      <c r="E68" s="27"/>
      <c r="F68" s="27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2.75" hidden="false" customHeight="true" outlineLevel="0" collapsed="false">
      <c r="A69" s="26"/>
      <c r="B69" s="28" t="s">
        <v>29</v>
      </c>
      <c r="C69" s="29" t="n">
        <v>5</v>
      </c>
      <c r="D69" s="30"/>
      <c r="E69" s="31" t="n">
        <f aca="false">C69*D69</f>
        <v>0</v>
      </c>
      <c r="F69" s="32" t="n">
        <f aca="false">E69/30</f>
        <v>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2.75" hidden="false" customHeight="true" outlineLevel="0" collapsed="false">
      <c r="A70" s="26"/>
      <c r="B70" s="28" t="s">
        <v>31</v>
      </c>
      <c r="C70" s="29" t="n">
        <v>5</v>
      </c>
      <c r="D70" s="30"/>
      <c r="E70" s="31" t="n">
        <f aca="false">C70*D70</f>
        <v>0</v>
      </c>
      <c r="F70" s="32" t="n">
        <f aca="false">E70/30</f>
        <v>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2.75" hidden="false" customHeight="true" outlineLevel="0" collapsed="false">
      <c r="A71" s="26"/>
      <c r="B71" s="28" t="s">
        <v>32</v>
      </c>
      <c r="C71" s="29" t="n">
        <v>20</v>
      </c>
      <c r="D71" s="30"/>
      <c r="E71" s="31" t="n">
        <f aca="false">C71*D71</f>
        <v>0</v>
      </c>
      <c r="F71" s="32" t="n">
        <f aca="false">E71/30</f>
        <v>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2.75" hidden="false" customHeight="true" outlineLevel="0" collapsed="false">
      <c r="A72" s="26"/>
      <c r="B72" s="28" t="s">
        <v>33</v>
      </c>
      <c r="C72" s="29" t="n">
        <v>5</v>
      </c>
      <c r="D72" s="30"/>
      <c r="E72" s="31" t="n">
        <f aca="false">C72*D72</f>
        <v>0</v>
      </c>
      <c r="F72" s="32" t="n">
        <f aca="false">E72/30</f>
        <v>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2.75" hidden="false" customHeight="true" outlineLevel="0" collapsed="false">
      <c r="A73" s="26"/>
      <c r="B73" s="28" t="s">
        <v>34</v>
      </c>
      <c r="C73" s="29" t="n">
        <v>15</v>
      </c>
      <c r="D73" s="30"/>
      <c r="E73" s="31" t="n">
        <f aca="false">C73*D73</f>
        <v>0</v>
      </c>
      <c r="F73" s="32" t="n">
        <f aca="false">E73/30</f>
        <v>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2.75" hidden="false" customHeight="true" outlineLevel="0" collapsed="false">
      <c r="A74" s="26"/>
      <c r="B74" s="28" t="s">
        <v>35</v>
      </c>
      <c r="C74" s="29" t="n">
        <v>15</v>
      </c>
      <c r="D74" s="30"/>
      <c r="E74" s="31" t="n">
        <f aca="false">C74*D74</f>
        <v>0</v>
      </c>
      <c r="F74" s="32" t="n">
        <f aca="false">E74/30</f>
        <v>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2.75" hidden="false" customHeight="true" outlineLevel="0" collapsed="false">
      <c r="A75" s="26"/>
      <c r="B75" s="28" t="s">
        <v>41</v>
      </c>
      <c r="C75" s="29" t="n">
        <v>5</v>
      </c>
      <c r="D75" s="30"/>
      <c r="E75" s="31" t="n">
        <f aca="false">C75*D75</f>
        <v>0</v>
      </c>
      <c r="F75" s="32" t="n">
        <f aca="false">E75/30</f>
        <v>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2.75" hidden="false" customHeight="true" outlineLevel="0" collapsed="false">
      <c r="A76" s="26"/>
      <c r="B76" s="28" t="s">
        <v>36</v>
      </c>
      <c r="C76" s="29" t="n">
        <v>15</v>
      </c>
      <c r="D76" s="30"/>
      <c r="E76" s="31" t="n">
        <f aca="false">C76*D76</f>
        <v>0</v>
      </c>
      <c r="F76" s="32" t="n">
        <f aca="false">E76/30</f>
        <v>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2.75" hidden="false" customHeight="true" outlineLevel="0" collapsed="false">
      <c r="A77" s="26"/>
      <c r="B77" s="28" t="s">
        <v>37</v>
      </c>
      <c r="C77" s="29" t="n">
        <v>10</v>
      </c>
      <c r="D77" s="30"/>
      <c r="E77" s="31" t="n">
        <f aca="false">C77*D77</f>
        <v>0</v>
      </c>
      <c r="F77" s="32" t="n">
        <f aca="false">E77/30</f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2.75" hidden="false" customHeight="true" outlineLevel="0" collapsed="false">
      <c r="A78" s="26"/>
      <c r="B78" s="37" t="s">
        <v>27</v>
      </c>
      <c r="C78" s="37"/>
      <c r="D78" s="37"/>
      <c r="E78" s="37"/>
      <c r="F78" s="38" t="n">
        <f aca="false">SUM(F69:F77)</f>
        <v>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2.75" hidden="false" customHeight="true" outlineLevel="0" collapsed="false">
      <c r="A79" s="39"/>
      <c r="B79" s="25"/>
      <c r="C79" s="25"/>
      <c r="D79" s="25"/>
      <c r="E79" s="25"/>
      <c r="F79" s="2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2.75" hidden="false" customHeight="true" outlineLevel="0" collapsed="false">
      <c r="A80" s="26" t="s">
        <v>43</v>
      </c>
      <c r="B80" s="27" t="s">
        <v>21</v>
      </c>
      <c r="C80" s="27"/>
      <c r="D80" s="27"/>
      <c r="E80" s="27"/>
      <c r="F80" s="27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2.75" hidden="false" customHeight="true" outlineLevel="0" collapsed="false">
      <c r="A81" s="26"/>
      <c r="B81" s="28" t="s">
        <v>44</v>
      </c>
      <c r="C81" s="29" t="n">
        <v>15</v>
      </c>
      <c r="D81" s="30"/>
      <c r="E81" s="31" t="n">
        <f aca="false">C81*D81</f>
        <v>0</v>
      </c>
      <c r="F81" s="32" t="n">
        <f aca="false">E81/30</f>
        <v>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2.75" hidden="false" customHeight="true" outlineLevel="0" collapsed="false">
      <c r="A82" s="26"/>
      <c r="B82" s="28" t="s">
        <v>45</v>
      </c>
      <c r="C82" s="29" t="n">
        <v>15</v>
      </c>
      <c r="D82" s="30"/>
      <c r="E82" s="31" t="n">
        <f aca="false">C82*D82</f>
        <v>0</v>
      </c>
      <c r="F82" s="32" t="n">
        <f aca="false">E82/30</f>
        <v>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2.75" hidden="false" customHeight="true" outlineLevel="0" collapsed="false">
      <c r="A83" s="26"/>
      <c r="B83" s="28" t="s">
        <v>24</v>
      </c>
      <c r="C83" s="29" t="n">
        <v>15</v>
      </c>
      <c r="D83" s="30"/>
      <c r="E83" s="31" t="n">
        <f aca="false">C83*D83</f>
        <v>0</v>
      </c>
      <c r="F83" s="32" t="n">
        <f aca="false">E83/30</f>
        <v>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2.75" hidden="false" customHeight="true" outlineLevel="0" collapsed="false">
      <c r="A84" s="26"/>
      <c r="B84" s="28" t="s">
        <v>25</v>
      </c>
      <c r="C84" s="29" t="n">
        <v>5</v>
      </c>
      <c r="D84" s="30"/>
      <c r="E84" s="31" t="n">
        <f aca="false">C84*D84</f>
        <v>0</v>
      </c>
      <c r="F84" s="32" t="n">
        <f aca="false">E84/30</f>
        <v>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2.75" hidden="false" customHeight="true" outlineLevel="0" collapsed="false">
      <c r="A85" s="26"/>
      <c r="B85" s="28" t="s">
        <v>26</v>
      </c>
      <c r="C85" s="29" t="n">
        <v>3</v>
      </c>
      <c r="D85" s="30"/>
      <c r="E85" s="31" t="n">
        <f aca="false">C85*D85</f>
        <v>0</v>
      </c>
      <c r="F85" s="32" t="n">
        <f aca="false">E85/30</f>
        <v>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2.75" hidden="false" customHeight="true" outlineLevel="0" collapsed="false">
      <c r="A86" s="26"/>
      <c r="B86" s="27" t="s">
        <v>27</v>
      </c>
      <c r="C86" s="27"/>
      <c r="D86" s="27"/>
      <c r="E86" s="27"/>
      <c r="F86" s="36" t="n">
        <f aca="false">SUM(F81:F85)</f>
        <v>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2.75" hidden="false" customHeight="true" outlineLevel="0" collapsed="false">
      <c r="A87" s="26"/>
      <c r="B87" s="27" t="s">
        <v>46</v>
      </c>
      <c r="C87" s="27"/>
      <c r="D87" s="27"/>
      <c r="E87" s="27"/>
      <c r="F87" s="2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2.75" hidden="false" customHeight="true" outlineLevel="0" collapsed="false">
      <c r="A88" s="26"/>
      <c r="B88" s="28" t="s">
        <v>29</v>
      </c>
      <c r="C88" s="29" t="n">
        <v>3</v>
      </c>
      <c r="D88" s="30"/>
      <c r="E88" s="31" t="n">
        <f aca="false">C88*D88</f>
        <v>0</v>
      </c>
      <c r="F88" s="32" t="n">
        <f aca="false">E88/30</f>
        <v>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2.75" hidden="false" customHeight="true" outlineLevel="0" collapsed="false">
      <c r="A89" s="26"/>
      <c r="B89" s="28" t="s">
        <v>47</v>
      </c>
      <c r="C89" s="29" t="n">
        <v>3</v>
      </c>
      <c r="D89" s="30"/>
      <c r="E89" s="31" t="n">
        <f aca="false">C89*D89</f>
        <v>0</v>
      </c>
      <c r="F89" s="32" t="n">
        <f aca="false">E89/30</f>
        <v>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2.75" hidden="false" customHeight="true" outlineLevel="0" collapsed="false">
      <c r="A90" s="26"/>
      <c r="B90" s="28" t="s">
        <v>48</v>
      </c>
      <c r="C90" s="29" t="n">
        <v>10</v>
      </c>
      <c r="D90" s="30"/>
      <c r="E90" s="31" t="n">
        <f aca="false">C90*D90</f>
        <v>0</v>
      </c>
      <c r="F90" s="32" t="n">
        <f aca="false">E90/30</f>
        <v>0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2.75" hidden="false" customHeight="true" outlineLevel="0" collapsed="false">
      <c r="A91" s="26"/>
      <c r="B91" s="28" t="s">
        <v>32</v>
      </c>
      <c r="C91" s="29" t="n">
        <v>20</v>
      </c>
      <c r="D91" s="30"/>
      <c r="E91" s="31" t="n">
        <f aca="false">C91*D91</f>
        <v>0</v>
      </c>
      <c r="F91" s="32" t="n">
        <f aca="false">E91/30</f>
        <v>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2.75" hidden="false" customHeight="true" outlineLevel="0" collapsed="false">
      <c r="A92" s="26"/>
      <c r="B92" s="28" t="s">
        <v>34</v>
      </c>
      <c r="C92" s="29" t="n">
        <v>15</v>
      </c>
      <c r="D92" s="30"/>
      <c r="E92" s="31" t="n">
        <f aca="false">C92*D92</f>
        <v>0</v>
      </c>
      <c r="F92" s="32" t="n">
        <f aca="false">E92/30</f>
        <v>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2.75" hidden="false" customHeight="true" outlineLevel="0" collapsed="false">
      <c r="A93" s="26"/>
      <c r="B93" s="28" t="s">
        <v>35</v>
      </c>
      <c r="C93" s="29" t="n">
        <v>15</v>
      </c>
      <c r="D93" s="30"/>
      <c r="E93" s="31" t="n">
        <f aca="false">C93*D93</f>
        <v>0</v>
      </c>
      <c r="F93" s="32" t="n">
        <f aca="false">E93/30</f>
        <v>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2.75" hidden="false" customHeight="false" outlineLevel="0" collapsed="false">
      <c r="A94" s="26"/>
      <c r="B94" s="40" t="s">
        <v>49</v>
      </c>
      <c r="C94" s="29" t="n">
        <v>5</v>
      </c>
      <c r="D94" s="30"/>
      <c r="E94" s="31" t="n">
        <f aca="false">C94*D94</f>
        <v>0</v>
      </c>
      <c r="F94" s="32" t="n">
        <f aca="false">E94/30</f>
        <v>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2.75" hidden="false" customHeight="true" outlineLevel="0" collapsed="false">
      <c r="A95" s="26"/>
      <c r="B95" s="28" t="s">
        <v>37</v>
      </c>
      <c r="C95" s="29" t="n">
        <v>10</v>
      </c>
      <c r="D95" s="30"/>
      <c r="E95" s="31" t="n">
        <f aca="false">C95*D95</f>
        <v>0</v>
      </c>
      <c r="F95" s="32" t="n">
        <f aca="false">E95/30</f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2.75" hidden="false" customHeight="true" outlineLevel="0" collapsed="false">
      <c r="A96" s="26"/>
      <c r="B96" s="37" t="s">
        <v>27</v>
      </c>
      <c r="C96" s="37"/>
      <c r="D96" s="37"/>
      <c r="E96" s="37"/>
      <c r="F96" s="38" t="n">
        <f aca="false">SUM(F88:F95)</f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2.75" hidden="false" customHeight="true" outlineLevel="0" collapsed="false">
      <c r="A97" s="25"/>
      <c r="B97" s="25"/>
      <c r="C97" s="25"/>
      <c r="D97" s="25"/>
      <c r="E97" s="25"/>
      <c r="F97" s="2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="1" customFormat="true" ht="34.5" hidden="false" customHeight="true" outlineLevel="0" collapsed="false">
      <c r="A98" s="41" t="s">
        <v>50</v>
      </c>
      <c r="B98" s="41"/>
      <c r="C98" s="41"/>
      <c r="D98" s="41"/>
      <c r="E98" s="41"/>
      <c r="F98" s="41"/>
      <c r="G98" s="42" t="s">
        <v>51</v>
      </c>
      <c r="H98" s="42" t="s">
        <v>52</v>
      </c>
      <c r="I98" s="42" t="s">
        <v>53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="1" customFormat="true" ht="12.75" hidden="false" customHeight="true" outlineLevel="0" collapsed="false">
      <c r="A99" s="43" t="s">
        <v>54</v>
      </c>
      <c r="B99" s="43"/>
      <c r="C99" s="29" t="n">
        <v>1</v>
      </c>
      <c r="D99" s="44"/>
      <c r="E99" s="31" t="n">
        <f aca="false">C99*D99</f>
        <v>0</v>
      </c>
      <c r="F99" s="45" t="n">
        <f aca="false">((E99-H99)/I99)/14</f>
        <v>0</v>
      </c>
      <c r="G99" s="46" t="n">
        <v>0.1</v>
      </c>
      <c r="H99" s="47" t="n">
        <f aca="false">E99*G99</f>
        <v>0</v>
      </c>
      <c r="I99" s="48" t="n">
        <v>60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="1" customFormat="true" ht="12.75" hidden="false" customHeight="true" outlineLevel="0" collapsed="false">
      <c r="A100" s="49"/>
      <c r="B100" s="49"/>
      <c r="C100" s="49"/>
      <c r="D100" s="49"/>
      <c r="E100" s="49"/>
      <c r="F100" s="49"/>
      <c r="G100" s="49"/>
      <c r="H100" s="49"/>
      <c r="I100" s="49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customFormat="false" ht="12.75" hidden="false" customHeight="true" outlineLevel="0" collapsed="false">
      <c r="B101" s="3"/>
      <c r="C101" s="3"/>
      <c r="D101" s="3"/>
      <c r="E101" s="3"/>
      <c r="F101" s="50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2.75" hidden="false" customHeight="true" outlineLevel="0" collapsed="false">
      <c r="A102" s="3" t="s">
        <v>55</v>
      </c>
      <c r="B102" s="3"/>
      <c r="C102" s="3"/>
      <c r="D102" s="3"/>
      <c r="E102" s="3"/>
      <c r="F102" s="50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2.75" hidden="false" customHeight="true" outlineLevel="0" collapsed="false">
      <c r="A103" s="3"/>
      <c r="B103" s="3"/>
      <c r="C103" s="3"/>
      <c r="D103" s="3"/>
      <c r="E103" s="3"/>
      <c r="F103" s="50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2.75" hidden="false" customHeight="true" outlineLevel="0" collapsed="false">
      <c r="A104" s="3"/>
      <c r="B104" s="3"/>
      <c r="C104" s="3"/>
      <c r="D104" s="3"/>
      <c r="E104" s="3"/>
      <c r="F104" s="50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2.75" hidden="false" customHeight="true" outlineLevel="0" collapsed="false">
      <c r="A105" s="3"/>
      <c r="B105" s="3"/>
      <c r="C105" s="3"/>
      <c r="D105" s="3"/>
      <c r="E105" s="3"/>
      <c r="F105" s="50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2.75" hidden="false" customHeight="true" outlineLevel="0" collapsed="false">
      <c r="A106" s="3"/>
      <c r="B106" s="3"/>
      <c r="C106" s="3"/>
      <c r="D106" s="3"/>
      <c r="E106" s="3"/>
      <c r="F106" s="50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2.75" hidden="false" customHeight="true" outlineLevel="0" collapsed="false">
      <c r="A107" s="3"/>
      <c r="B107" s="3"/>
      <c r="C107" s="3"/>
      <c r="D107" s="3"/>
      <c r="E107" s="3"/>
      <c r="F107" s="50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2.75" hidden="false" customHeight="true" outlineLevel="0" collapsed="false">
      <c r="A108" s="3"/>
      <c r="B108" s="3"/>
      <c r="C108" s="3"/>
      <c r="D108" s="3"/>
      <c r="E108" s="3"/>
      <c r="F108" s="50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2.75" hidden="false" customHeight="true" outlineLevel="0" collapsed="false">
      <c r="A109" s="3"/>
      <c r="B109" s="3"/>
      <c r="C109" s="3"/>
      <c r="D109" s="3"/>
      <c r="E109" s="3"/>
      <c r="F109" s="50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2.75" hidden="false" customHeight="true" outlineLevel="0" collapsed="false">
      <c r="A110" s="3"/>
      <c r="B110" s="3"/>
      <c r="C110" s="3"/>
      <c r="D110" s="3"/>
      <c r="E110" s="3"/>
      <c r="F110" s="50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2.75" hidden="false" customHeight="true" outlineLevel="0" collapsed="false">
      <c r="A111" s="3"/>
      <c r="B111" s="3"/>
      <c r="C111" s="3"/>
      <c r="D111" s="3"/>
      <c r="E111" s="3"/>
      <c r="F111" s="50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2.75" hidden="false" customHeight="true" outlineLevel="0" collapsed="false">
      <c r="A112" s="3"/>
      <c r="B112" s="3"/>
      <c r="C112" s="3"/>
      <c r="D112" s="3"/>
      <c r="E112" s="3"/>
      <c r="F112" s="50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2.75" hidden="false" customHeight="true" outlineLevel="0" collapsed="false">
      <c r="A113" s="3"/>
      <c r="B113" s="3"/>
      <c r="C113" s="3"/>
      <c r="D113" s="3"/>
      <c r="E113" s="3"/>
      <c r="F113" s="50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2.75" hidden="false" customHeight="true" outlineLevel="0" collapsed="false">
      <c r="A114" s="3"/>
      <c r="B114" s="3"/>
      <c r="C114" s="3"/>
      <c r="D114" s="3"/>
      <c r="E114" s="3"/>
      <c r="F114" s="50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2.75" hidden="false" customHeight="true" outlineLevel="0" collapsed="false">
      <c r="A115" s="3"/>
      <c r="B115" s="3"/>
      <c r="C115" s="3"/>
      <c r="D115" s="3"/>
      <c r="E115" s="3"/>
      <c r="F115" s="50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2.75" hidden="false" customHeight="true" outlineLevel="0" collapsed="false">
      <c r="A116" s="3"/>
      <c r="B116" s="3"/>
      <c r="C116" s="3"/>
      <c r="D116" s="3"/>
      <c r="E116" s="3"/>
      <c r="F116" s="50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2.75" hidden="false" customHeight="true" outlineLevel="0" collapsed="false">
      <c r="A117" s="3"/>
      <c r="B117" s="3"/>
      <c r="C117" s="3"/>
      <c r="D117" s="3"/>
      <c r="E117" s="3"/>
      <c r="F117" s="50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2.75" hidden="false" customHeight="true" outlineLevel="0" collapsed="false">
      <c r="A118" s="3"/>
      <c r="B118" s="3"/>
      <c r="C118" s="3"/>
      <c r="D118" s="3"/>
      <c r="E118" s="3"/>
      <c r="F118" s="50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2.75" hidden="false" customHeight="true" outlineLevel="0" collapsed="false">
      <c r="A119" s="3"/>
      <c r="B119" s="3"/>
      <c r="C119" s="3"/>
      <c r="D119" s="3"/>
      <c r="E119" s="3"/>
      <c r="F119" s="50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2.75" hidden="false" customHeight="true" outlineLevel="0" collapsed="false">
      <c r="A120" s="3"/>
      <c r="B120" s="3"/>
      <c r="C120" s="3"/>
      <c r="D120" s="3"/>
      <c r="E120" s="3"/>
      <c r="F120" s="5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2.75" hidden="false" customHeight="true" outlineLevel="0" collapsed="false">
      <c r="A121" s="3"/>
      <c r="B121" s="3"/>
      <c r="C121" s="3"/>
      <c r="D121" s="3"/>
      <c r="E121" s="3"/>
      <c r="F121" s="50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2.75" hidden="false" customHeight="true" outlineLevel="0" collapsed="false">
      <c r="A122" s="3"/>
      <c r="B122" s="3"/>
      <c r="C122" s="3"/>
      <c r="D122" s="3"/>
      <c r="E122" s="3"/>
      <c r="F122" s="50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2.75" hidden="false" customHeight="true" outlineLevel="0" collapsed="false">
      <c r="A123" s="3"/>
      <c r="B123" s="3"/>
      <c r="C123" s="3"/>
      <c r="D123" s="3"/>
      <c r="E123" s="3"/>
      <c r="F123" s="50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2.75" hidden="false" customHeight="true" outlineLevel="0" collapsed="false">
      <c r="A124" s="3"/>
      <c r="B124" s="3"/>
      <c r="C124" s="3"/>
      <c r="D124" s="3"/>
      <c r="E124" s="3"/>
      <c r="F124" s="50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2.75" hidden="false" customHeight="true" outlineLevel="0" collapsed="false">
      <c r="A125" s="3"/>
      <c r="B125" s="3"/>
      <c r="C125" s="3"/>
      <c r="D125" s="3"/>
      <c r="E125" s="3"/>
      <c r="F125" s="5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2.75" hidden="false" customHeight="true" outlineLevel="0" collapsed="false">
      <c r="A126" s="3"/>
      <c r="B126" s="3"/>
      <c r="C126" s="3"/>
      <c r="D126" s="3"/>
      <c r="E126" s="3"/>
      <c r="F126" s="5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2.75" hidden="false" customHeight="true" outlineLevel="0" collapsed="false">
      <c r="A127" s="3"/>
      <c r="B127" s="3"/>
      <c r="C127" s="3"/>
      <c r="D127" s="3"/>
      <c r="E127" s="3"/>
      <c r="F127" s="5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2.75" hidden="false" customHeight="true" outlineLevel="0" collapsed="false">
      <c r="A128" s="3"/>
      <c r="B128" s="3"/>
      <c r="C128" s="3"/>
      <c r="D128" s="3"/>
      <c r="E128" s="3"/>
      <c r="F128" s="50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2.75" hidden="false" customHeight="true" outlineLevel="0" collapsed="false">
      <c r="A129" s="3"/>
      <c r="B129" s="3"/>
      <c r="C129" s="3"/>
      <c r="D129" s="3"/>
      <c r="E129" s="3"/>
      <c r="F129" s="50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2.75" hidden="false" customHeight="true" outlineLevel="0" collapsed="false">
      <c r="A130" s="3"/>
      <c r="B130" s="3"/>
      <c r="C130" s="3"/>
      <c r="D130" s="3"/>
      <c r="E130" s="3"/>
      <c r="F130" s="50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2.75" hidden="false" customHeight="true" outlineLevel="0" collapsed="false">
      <c r="A131" s="3"/>
      <c r="B131" s="3"/>
      <c r="C131" s="3"/>
      <c r="D131" s="3"/>
      <c r="E131" s="3"/>
      <c r="F131" s="50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2.75" hidden="false" customHeight="true" outlineLevel="0" collapsed="false">
      <c r="A132" s="3"/>
      <c r="B132" s="3"/>
      <c r="C132" s="3"/>
      <c r="D132" s="3"/>
      <c r="E132" s="3"/>
      <c r="F132" s="50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2.75" hidden="false" customHeight="true" outlineLevel="0" collapsed="false">
      <c r="A133" s="3"/>
      <c r="B133" s="3"/>
      <c r="C133" s="3"/>
      <c r="D133" s="3"/>
      <c r="E133" s="3"/>
      <c r="F133" s="50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2.75" hidden="false" customHeight="true" outlineLevel="0" collapsed="false">
      <c r="A134" s="3"/>
      <c r="B134" s="3"/>
      <c r="C134" s="3"/>
      <c r="D134" s="3"/>
      <c r="E134" s="3"/>
      <c r="F134" s="50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2.75" hidden="false" customHeight="true" outlineLevel="0" collapsed="false">
      <c r="A135" s="3"/>
      <c r="B135" s="3"/>
      <c r="C135" s="3"/>
      <c r="D135" s="3"/>
      <c r="E135" s="3"/>
      <c r="F135" s="50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2.75" hidden="false" customHeight="true" outlineLevel="0" collapsed="false">
      <c r="A136" s="3"/>
      <c r="B136" s="3"/>
      <c r="C136" s="3"/>
      <c r="D136" s="3"/>
      <c r="E136" s="3"/>
      <c r="F136" s="50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2.75" hidden="false" customHeight="true" outlineLevel="0" collapsed="false">
      <c r="A137" s="3"/>
      <c r="B137" s="3"/>
      <c r="C137" s="3"/>
      <c r="D137" s="3"/>
      <c r="E137" s="3"/>
      <c r="F137" s="50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2.75" hidden="false" customHeight="true" outlineLevel="0" collapsed="false">
      <c r="A138" s="3"/>
      <c r="B138" s="3"/>
      <c r="C138" s="3"/>
      <c r="D138" s="3"/>
      <c r="E138" s="3"/>
      <c r="F138" s="50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2.75" hidden="false" customHeight="true" outlineLevel="0" collapsed="false">
      <c r="A139" s="3"/>
      <c r="B139" s="3"/>
      <c r="C139" s="3"/>
      <c r="D139" s="3"/>
      <c r="E139" s="3"/>
      <c r="F139" s="50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2.75" hidden="false" customHeight="true" outlineLevel="0" collapsed="false">
      <c r="A140" s="3"/>
      <c r="B140" s="3"/>
      <c r="C140" s="3"/>
      <c r="D140" s="3"/>
      <c r="E140" s="3"/>
      <c r="F140" s="50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2.75" hidden="false" customHeight="true" outlineLevel="0" collapsed="false">
      <c r="A141" s="3"/>
      <c r="B141" s="3"/>
      <c r="C141" s="3"/>
      <c r="D141" s="3"/>
      <c r="E141" s="3"/>
      <c r="F141" s="50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2.75" hidden="false" customHeight="true" outlineLevel="0" collapsed="false">
      <c r="A142" s="3"/>
      <c r="B142" s="3"/>
      <c r="C142" s="3"/>
      <c r="D142" s="3"/>
      <c r="E142" s="3"/>
      <c r="F142" s="50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2.75" hidden="false" customHeight="true" outlineLevel="0" collapsed="false">
      <c r="A143" s="3"/>
      <c r="B143" s="3"/>
      <c r="C143" s="3"/>
      <c r="D143" s="3"/>
      <c r="E143" s="3"/>
      <c r="F143" s="50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2.75" hidden="false" customHeight="true" outlineLevel="0" collapsed="false">
      <c r="A144" s="3"/>
      <c r="B144" s="3"/>
      <c r="C144" s="3"/>
      <c r="D144" s="3"/>
      <c r="E144" s="3"/>
      <c r="F144" s="50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2.75" hidden="false" customHeight="true" outlineLevel="0" collapsed="false">
      <c r="A145" s="3"/>
      <c r="B145" s="3"/>
      <c r="C145" s="3"/>
      <c r="D145" s="3"/>
      <c r="E145" s="3"/>
      <c r="F145" s="50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2.75" hidden="false" customHeight="true" outlineLevel="0" collapsed="false">
      <c r="A146" s="3"/>
      <c r="B146" s="3"/>
      <c r="C146" s="3"/>
      <c r="D146" s="3"/>
      <c r="E146" s="3"/>
      <c r="F146" s="50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2.75" hidden="false" customHeight="true" outlineLevel="0" collapsed="false">
      <c r="A147" s="3"/>
      <c r="B147" s="3"/>
      <c r="C147" s="3"/>
      <c r="D147" s="3"/>
      <c r="E147" s="3"/>
      <c r="F147" s="50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2.75" hidden="false" customHeight="true" outlineLevel="0" collapsed="false">
      <c r="A148" s="3"/>
      <c r="B148" s="3"/>
      <c r="C148" s="3"/>
      <c r="D148" s="3"/>
      <c r="E148" s="3"/>
      <c r="F148" s="50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2.75" hidden="false" customHeight="true" outlineLevel="0" collapsed="false">
      <c r="A149" s="3"/>
      <c r="B149" s="3"/>
      <c r="C149" s="3"/>
      <c r="D149" s="3"/>
      <c r="E149" s="3"/>
      <c r="F149" s="5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2.75" hidden="false" customHeight="true" outlineLevel="0" collapsed="false">
      <c r="A150" s="3"/>
      <c r="B150" s="3"/>
      <c r="C150" s="3"/>
      <c r="D150" s="3"/>
      <c r="E150" s="3"/>
      <c r="F150" s="50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2.75" hidden="false" customHeight="true" outlineLevel="0" collapsed="false">
      <c r="A151" s="3"/>
      <c r="B151" s="3"/>
      <c r="C151" s="3"/>
      <c r="D151" s="3"/>
      <c r="E151" s="3"/>
      <c r="F151" s="50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2.75" hidden="false" customHeight="true" outlineLevel="0" collapsed="false">
      <c r="A152" s="3"/>
      <c r="B152" s="3"/>
      <c r="C152" s="3"/>
      <c r="D152" s="3"/>
      <c r="E152" s="3"/>
      <c r="F152" s="50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2.75" hidden="false" customHeight="true" outlineLevel="0" collapsed="false">
      <c r="A153" s="3"/>
      <c r="B153" s="3"/>
      <c r="C153" s="3"/>
      <c r="D153" s="3"/>
      <c r="E153" s="3"/>
      <c r="F153" s="5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2.75" hidden="false" customHeight="true" outlineLevel="0" collapsed="false">
      <c r="A154" s="3"/>
      <c r="B154" s="3"/>
      <c r="C154" s="3"/>
      <c r="D154" s="3"/>
      <c r="E154" s="3"/>
      <c r="F154" s="5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2.75" hidden="false" customHeight="true" outlineLevel="0" collapsed="false">
      <c r="A155" s="3"/>
      <c r="B155" s="3"/>
      <c r="C155" s="3"/>
      <c r="D155" s="3"/>
      <c r="E155" s="3"/>
      <c r="F155" s="5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2.75" hidden="false" customHeight="true" outlineLevel="0" collapsed="false">
      <c r="A156" s="3"/>
      <c r="B156" s="3"/>
      <c r="C156" s="3"/>
      <c r="D156" s="3"/>
      <c r="E156" s="3"/>
      <c r="F156" s="5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2.75" hidden="false" customHeight="true" outlineLevel="0" collapsed="false">
      <c r="A157" s="3"/>
      <c r="B157" s="3"/>
      <c r="C157" s="3"/>
      <c r="D157" s="3"/>
      <c r="E157" s="3"/>
      <c r="F157" s="5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2.75" hidden="false" customHeight="true" outlineLevel="0" collapsed="false">
      <c r="A158" s="3"/>
      <c r="B158" s="3"/>
      <c r="C158" s="3"/>
      <c r="D158" s="3"/>
      <c r="E158" s="3"/>
      <c r="F158" s="5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2.75" hidden="false" customHeight="true" outlineLevel="0" collapsed="false">
      <c r="A159" s="3"/>
      <c r="B159" s="3"/>
      <c r="C159" s="3"/>
      <c r="D159" s="3"/>
      <c r="E159" s="3"/>
      <c r="F159" s="5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2.75" hidden="false" customHeight="true" outlineLevel="0" collapsed="false">
      <c r="A160" s="3"/>
      <c r="B160" s="3"/>
      <c r="C160" s="3"/>
      <c r="D160" s="3"/>
      <c r="E160" s="3"/>
      <c r="F160" s="5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2.75" hidden="false" customHeight="true" outlineLevel="0" collapsed="false">
      <c r="A161" s="3"/>
      <c r="B161" s="3"/>
      <c r="C161" s="3"/>
      <c r="D161" s="3"/>
      <c r="E161" s="3"/>
      <c r="F161" s="5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2.75" hidden="false" customHeight="true" outlineLevel="0" collapsed="false">
      <c r="A162" s="3"/>
      <c r="B162" s="3"/>
      <c r="C162" s="3"/>
      <c r="D162" s="3"/>
      <c r="E162" s="3"/>
      <c r="F162" s="50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2.75" hidden="false" customHeight="true" outlineLevel="0" collapsed="false">
      <c r="A163" s="3"/>
      <c r="B163" s="3"/>
      <c r="C163" s="3"/>
      <c r="D163" s="3"/>
      <c r="E163" s="3"/>
      <c r="F163" s="50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2.75" hidden="false" customHeight="true" outlineLevel="0" collapsed="false">
      <c r="A164" s="3"/>
      <c r="B164" s="3"/>
      <c r="C164" s="3"/>
      <c r="D164" s="3"/>
      <c r="E164" s="3"/>
      <c r="F164" s="50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2.75" hidden="false" customHeight="true" outlineLevel="0" collapsed="false">
      <c r="A165" s="3"/>
      <c r="B165" s="3"/>
      <c r="C165" s="3"/>
      <c r="D165" s="3"/>
      <c r="E165" s="3"/>
      <c r="F165" s="50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2.75" hidden="false" customHeight="true" outlineLevel="0" collapsed="false">
      <c r="A166" s="3"/>
      <c r="B166" s="3"/>
      <c r="C166" s="3"/>
      <c r="D166" s="3"/>
      <c r="E166" s="3"/>
      <c r="F166" s="50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2.75" hidden="false" customHeight="true" outlineLevel="0" collapsed="false">
      <c r="A167" s="3"/>
      <c r="B167" s="3"/>
      <c r="C167" s="3"/>
      <c r="D167" s="3"/>
      <c r="E167" s="3"/>
      <c r="F167" s="50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2.75" hidden="false" customHeight="true" outlineLevel="0" collapsed="false">
      <c r="A168" s="3"/>
      <c r="B168" s="3"/>
      <c r="C168" s="3"/>
      <c r="D168" s="3"/>
      <c r="E168" s="3"/>
      <c r="F168" s="50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2.75" hidden="false" customHeight="true" outlineLevel="0" collapsed="false">
      <c r="A169" s="3"/>
      <c r="B169" s="3"/>
      <c r="C169" s="3"/>
      <c r="D169" s="3"/>
      <c r="E169" s="3"/>
      <c r="F169" s="50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2.75" hidden="false" customHeight="true" outlineLevel="0" collapsed="false">
      <c r="A170" s="3"/>
      <c r="B170" s="3"/>
      <c r="C170" s="3"/>
      <c r="D170" s="3"/>
      <c r="E170" s="3"/>
      <c r="F170" s="50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2.75" hidden="false" customHeight="true" outlineLevel="0" collapsed="false">
      <c r="A171" s="3"/>
      <c r="B171" s="3"/>
      <c r="C171" s="3"/>
      <c r="D171" s="3"/>
      <c r="E171" s="3"/>
      <c r="F171" s="50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2.75" hidden="false" customHeight="true" outlineLevel="0" collapsed="false">
      <c r="A172" s="3"/>
      <c r="B172" s="3"/>
      <c r="C172" s="3"/>
      <c r="D172" s="3"/>
      <c r="E172" s="3"/>
      <c r="F172" s="50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2.75" hidden="false" customHeight="true" outlineLevel="0" collapsed="false">
      <c r="A173" s="3"/>
      <c r="B173" s="3"/>
      <c r="C173" s="3"/>
      <c r="D173" s="3"/>
      <c r="E173" s="3"/>
      <c r="F173" s="50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2.75" hidden="false" customHeight="true" outlineLevel="0" collapsed="false">
      <c r="A174" s="3"/>
      <c r="B174" s="3"/>
      <c r="C174" s="3"/>
      <c r="D174" s="3"/>
      <c r="E174" s="3"/>
      <c r="F174" s="50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2.75" hidden="false" customHeight="true" outlineLevel="0" collapsed="false">
      <c r="A175" s="3"/>
      <c r="B175" s="3"/>
      <c r="C175" s="3"/>
      <c r="D175" s="3"/>
      <c r="E175" s="3"/>
      <c r="F175" s="50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2.75" hidden="false" customHeight="true" outlineLevel="0" collapsed="false">
      <c r="A176" s="3"/>
      <c r="B176" s="3"/>
      <c r="C176" s="3"/>
      <c r="D176" s="3"/>
      <c r="E176" s="3"/>
      <c r="F176" s="50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2.75" hidden="false" customHeight="true" outlineLevel="0" collapsed="false">
      <c r="A177" s="3"/>
      <c r="B177" s="3"/>
      <c r="C177" s="3"/>
      <c r="D177" s="3"/>
      <c r="E177" s="3"/>
      <c r="F177" s="50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2.75" hidden="false" customHeight="true" outlineLevel="0" collapsed="false">
      <c r="A178" s="3"/>
      <c r="B178" s="3"/>
      <c r="C178" s="3"/>
      <c r="D178" s="3"/>
      <c r="E178" s="3"/>
      <c r="F178" s="50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2.75" hidden="false" customHeight="true" outlineLevel="0" collapsed="false">
      <c r="A179" s="3"/>
      <c r="B179" s="3"/>
      <c r="C179" s="3"/>
      <c r="D179" s="3"/>
      <c r="E179" s="3"/>
      <c r="F179" s="50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2.75" hidden="false" customHeight="true" outlineLevel="0" collapsed="false">
      <c r="A180" s="3"/>
      <c r="B180" s="3"/>
      <c r="C180" s="3"/>
      <c r="D180" s="3"/>
      <c r="E180" s="3"/>
      <c r="F180" s="50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2.75" hidden="false" customHeight="true" outlineLevel="0" collapsed="false">
      <c r="A181" s="3"/>
      <c r="B181" s="3"/>
      <c r="C181" s="3"/>
      <c r="D181" s="3"/>
      <c r="E181" s="3"/>
      <c r="F181" s="50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2.75" hidden="false" customHeight="true" outlineLevel="0" collapsed="false">
      <c r="A182" s="3"/>
      <c r="B182" s="3"/>
      <c r="C182" s="3"/>
      <c r="D182" s="3"/>
      <c r="E182" s="3"/>
      <c r="F182" s="50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2.75" hidden="false" customHeight="true" outlineLevel="0" collapsed="false">
      <c r="A183" s="3"/>
      <c r="B183" s="3"/>
      <c r="C183" s="3"/>
      <c r="D183" s="3"/>
      <c r="E183" s="3"/>
      <c r="F183" s="50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2.75" hidden="false" customHeight="true" outlineLevel="0" collapsed="false">
      <c r="A184" s="3"/>
      <c r="B184" s="3"/>
      <c r="C184" s="3"/>
      <c r="D184" s="3"/>
      <c r="E184" s="3"/>
      <c r="F184" s="50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2.75" hidden="false" customHeight="true" outlineLevel="0" collapsed="false">
      <c r="A185" s="3"/>
      <c r="B185" s="3"/>
      <c r="C185" s="3"/>
      <c r="D185" s="3"/>
      <c r="E185" s="3"/>
      <c r="F185" s="50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2.75" hidden="false" customHeight="true" outlineLevel="0" collapsed="false">
      <c r="A186" s="3"/>
      <c r="B186" s="3"/>
      <c r="C186" s="3"/>
      <c r="D186" s="3"/>
      <c r="E186" s="3"/>
      <c r="F186" s="50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2.75" hidden="false" customHeight="true" outlineLevel="0" collapsed="false">
      <c r="A187" s="3"/>
      <c r="B187" s="3"/>
      <c r="C187" s="3"/>
      <c r="D187" s="3"/>
      <c r="E187" s="3"/>
      <c r="F187" s="50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2.75" hidden="false" customHeight="true" outlineLevel="0" collapsed="false">
      <c r="A188" s="3"/>
      <c r="B188" s="3"/>
      <c r="C188" s="3"/>
      <c r="D188" s="3"/>
      <c r="E188" s="3"/>
      <c r="F188" s="50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2.75" hidden="false" customHeight="true" outlineLevel="0" collapsed="false">
      <c r="A189" s="3"/>
      <c r="B189" s="3"/>
      <c r="C189" s="3"/>
      <c r="D189" s="3"/>
      <c r="E189" s="3"/>
      <c r="F189" s="50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2.75" hidden="false" customHeight="true" outlineLevel="0" collapsed="false">
      <c r="A190" s="3"/>
      <c r="B190" s="3"/>
      <c r="C190" s="3"/>
      <c r="D190" s="3"/>
      <c r="E190" s="3"/>
      <c r="F190" s="50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2.75" hidden="false" customHeight="true" outlineLevel="0" collapsed="false">
      <c r="A191" s="3"/>
      <c r="B191" s="3"/>
      <c r="C191" s="3"/>
      <c r="D191" s="3"/>
      <c r="E191" s="3"/>
      <c r="F191" s="50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2.75" hidden="false" customHeight="true" outlineLevel="0" collapsed="false">
      <c r="A192" s="3"/>
      <c r="B192" s="3"/>
      <c r="C192" s="3"/>
      <c r="D192" s="3"/>
      <c r="E192" s="3"/>
      <c r="F192" s="5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2.75" hidden="false" customHeight="true" outlineLevel="0" collapsed="false">
      <c r="A193" s="3"/>
      <c r="B193" s="3"/>
      <c r="C193" s="3"/>
      <c r="D193" s="3"/>
      <c r="E193" s="3"/>
      <c r="F193" s="50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2.75" hidden="false" customHeight="true" outlineLevel="0" collapsed="false">
      <c r="A194" s="3"/>
      <c r="B194" s="3"/>
      <c r="C194" s="3"/>
      <c r="D194" s="3"/>
      <c r="E194" s="3"/>
      <c r="F194" s="50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2.75" hidden="false" customHeight="true" outlineLevel="0" collapsed="false">
      <c r="A195" s="3"/>
      <c r="B195" s="3"/>
      <c r="C195" s="3"/>
      <c r="D195" s="3"/>
      <c r="E195" s="3"/>
      <c r="F195" s="50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2.75" hidden="false" customHeight="true" outlineLevel="0" collapsed="false">
      <c r="A196" s="3"/>
      <c r="B196" s="3"/>
      <c r="C196" s="3"/>
      <c r="D196" s="3"/>
      <c r="E196" s="3"/>
      <c r="F196" s="50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2.75" hidden="false" customHeight="true" outlineLevel="0" collapsed="false">
      <c r="A197" s="3"/>
      <c r="B197" s="3"/>
      <c r="C197" s="3"/>
      <c r="D197" s="3"/>
      <c r="E197" s="3"/>
      <c r="F197" s="50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2.75" hidden="false" customHeight="true" outlineLevel="0" collapsed="false">
      <c r="A198" s="3"/>
      <c r="B198" s="3"/>
      <c r="C198" s="3"/>
      <c r="D198" s="3"/>
      <c r="E198" s="3"/>
      <c r="F198" s="50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2.75" hidden="false" customHeight="true" outlineLevel="0" collapsed="false">
      <c r="A199" s="3"/>
      <c r="B199" s="3"/>
      <c r="C199" s="3"/>
      <c r="D199" s="3"/>
      <c r="E199" s="3"/>
      <c r="F199" s="50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2.75" hidden="false" customHeight="true" outlineLevel="0" collapsed="false">
      <c r="A200" s="3"/>
      <c r="B200" s="3"/>
      <c r="C200" s="3"/>
      <c r="D200" s="3"/>
      <c r="E200" s="3"/>
      <c r="F200" s="50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2.75" hidden="false" customHeight="true" outlineLevel="0" collapsed="false">
      <c r="A201" s="3"/>
      <c r="B201" s="3"/>
      <c r="C201" s="3"/>
      <c r="D201" s="3"/>
      <c r="E201" s="3"/>
      <c r="F201" s="50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2.75" hidden="false" customHeight="true" outlineLevel="0" collapsed="false">
      <c r="A202" s="3"/>
      <c r="B202" s="3"/>
      <c r="C202" s="3"/>
      <c r="D202" s="3"/>
      <c r="E202" s="3"/>
      <c r="F202" s="50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2.75" hidden="false" customHeight="true" outlineLevel="0" collapsed="false">
      <c r="A203" s="3"/>
      <c r="B203" s="3"/>
      <c r="C203" s="3"/>
      <c r="D203" s="3"/>
      <c r="E203" s="3"/>
      <c r="F203" s="50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2.75" hidden="false" customHeight="true" outlineLevel="0" collapsed="false">
      <c r="A204" s="3"/>
      <c r="B204" s="3"/>
      <c r="C204" s="3"/>
      <c r="D204" s="3"/>
      <c r="E204" s="3"/>
      <c r="F204" s="50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2.75" hidden="false" customHeight="true" outlineLevel="0" collapsed="false">
      <c r="A205" s="3"/>
      <c r="B205" s="3"/>
      <c r="C205" s="3"/>
      <c r="D205" s="3"/>
      <c r="E205" s="3"/>
      <c r="F205" s="50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2.75" hidden="false" customHeight="true" outlineLevel="0" collapsed="false">
      <c r="A206" s="3"/>
      <c r="B206" s="3"/>
      <c r="C206" s="3"/>
      <c r="D206" s="3"/>
      <c r="E206" s="3"/>
      <c r="F206" s="50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2.75" hidden="false" customHeight="true" outlineLevel="0" collapsed="false">
      <c r="A207" s="3"/>
      <c r="B207" s="3"/>
      <c r="C207" s="3"/>
      <c r="D207" s="3"/>
      <c r="E207" s="3"/>
      <c r="F207" s="50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2.75" hidden="false" customHeight="true" outlineLevel="0" collapsed="false">
      <c r="A208" s="3"/>
      <c r="B208" s="3"/>
      <c r="C208" s="3"/>
      <c r="D208" s="3"/>
      <c r="E208" s="3"/>
      <c r="F208" s="50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2.75" hidden="false" customHeight="true" outlineLevel="0" collapsed="false">
      <c r="A209" s="3"/>
      <c r="B209" s="3"/>
      <c r="C209" s="3"/>
      <c r="D209" s="3"/>
      <c r="E209" s="3"/>
      <c r="F209" s="50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2.75" hidden="false" customHeight="true" outlineLevel="0" collapsed="false">
      <c r="A210" s="3"/>
      <c r="B210" s="3"/>
      <c r="C210" s="3"/>
      <c r="D210" s="3"/>
      <c r="E210" s="3"/>
      <c r="F210" s="50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2.75" hidden="false" customHeight="true" outlineLevel="0" collapsed="false">
      <c r="A211" s="3"/>
      <c r="B211" s="3"/>
      <c r="C211" s="3"/>
      <c r="D211" s="3"/>
      <c r="E211" s="3"/>
      <c r="F211" s="50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2.75" hidden="false" customHeight="true" outlineLevel="0" collapsed="false">
      <c r="A212" s="3"/>
      <c r="B212" s="3"/>
      <c r="C212" s="3"/>
      <c r="D212" s="3"/>
      <c r="E212" s="3"/>
      <c r="F212" s="50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2.75" hidden="false" customHeight="true" outlineLevel="0" collapsed="false">
      <c r="A213" s="3"/>
      <c r="B213" s="3"/>
      <c r="C213" s="3"/>
      <c r="D213" s="3"/>
      <c r="E213" s="3"/>
      <c r="F213" s="50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2.75" hidden="false" customHeight="true" outlineLevel="0" collapsed="false">
      <c r="A214" s="3"/>
      <c r="B214" s="3"/>
      <c r="C214" s="3"/>
      <c r="D214" s="3"/>
      <c r="E214" s="3"/>
      <c r="F214" s="50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2.75" hidden="false" customHeight="true" outlineLevel="0" collapsed="false">
      <c r="A215" s="3"/>
      <c r="B215" s="3"/>
      <c r="C215" s="3"/>
      <c r="D215" s="3"/>
      <c r="E215" s="3"/>
      <c r="F215" s="50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2.75" hidden="false" customHeight="true" outlineLevel="0" collapsed="false">
      <c r="A216" s="3"/>
      <c r="B216" s="3"/>
      <c r="C216" s="3"/>
      <c r="D216" s="3"/>
      <c r="E216" s="3"/>
      <c r="F216" s="50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2.75" hidden="false" customHeight="true" outlineLevel="0" collapsed="false">
      <c r="A217" s="3"/>
      <c r="B217" s="3"/>
      <c r="C217" s="3"/>
      <c r="D217" s="3"/>
      <c r="E217" s="3"/>
      <c r="F217" s="50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2.75" hidden="false" customHeight="true" outlineLevel="0" collapsed="false">
      <c r="A218" s="3"/>
      <c r="B218" s="3"/>
      <c r="C218" s="3"/>
      <c r="D218" s="3"/>
      <c r="E218" s="3"/>
      <c r="F218" s="50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2.75" hidden="false" customHeight="true" outlineLevel="0" collapsed="false">
      <c r="A219" s="3"/>
      <c r="B219" s="3"/>
      <c r="C219" s="3"/>
      <c r="D219" s="3"/>
      <c r="E219" s="3"/>
      <c r="F219" s="50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2.75" hidden="false" customHeight="true" outlineLevel="0" collapsed="false">
      <c r="A220" s="3"/>
      <c r="B220" s="3"/>
      <c r="C220" s="3"/>
      <c r="D220" s="3"/>
      <c r="E220" s="3"/>
      <c r="F220" s="50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2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2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2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2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2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2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2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2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2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2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2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2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2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2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2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2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2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2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2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2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2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2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2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2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2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2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2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2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2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2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2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2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2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2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2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2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2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2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2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2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2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2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2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2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2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2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2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2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2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2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2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2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2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2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2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2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2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2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2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2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2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2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2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2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2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2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2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2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2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2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2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2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4.2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4.2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4.2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4.2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4.2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4.2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4.2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4.2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4.2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4.2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4.2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4.2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4.2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4.2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4.2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4.2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4.2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4.2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4.2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4.2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4.2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4.2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4.2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4.2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4.2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4.2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4.2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4.2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4.2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4.2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4.2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4.2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4.2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4.2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4.2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4.2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4.2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4.2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4.2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4.2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4.2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4.2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4.2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4.2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4.2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4.2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4.2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4.2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4.2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4.2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4.2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4.2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4.2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4.2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4.2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4.2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4.2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4.2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4.2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4.2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4.2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4.2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4.2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4.2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4.2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4.2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4.2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4.2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4.2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4.2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4.2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4.2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4.2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4.2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4.2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4.2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4.2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4.2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4.2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4.2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4.2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4.2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4.2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4.2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4.2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4.2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4.2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4.2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4.2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4.2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4.2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4.2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4.2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4.2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4.2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4.2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4.2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4.2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4.2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4.2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4.2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4.2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4.2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4.2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4.2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4.2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4.2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4.2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4.2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4.2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4.2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4.2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4.2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4.2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4.2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4.2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4.2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4.2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4.2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4.2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4.2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4.2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4.2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4.2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4.2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4.2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4.2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4.2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4.2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4.2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4.2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4.2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4.2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4.2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4.2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4.2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4.2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4.2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4.2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4.2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4.2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4.2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4.2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4.2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4.2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4.2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4.2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4.2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4.2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4.2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4.2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4.2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4.2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4.2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4.2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4.2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4.2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4.2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4.2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4.2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4.2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4.2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4.2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4.2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4.2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4.2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4.2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4.2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4.2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4.2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4.2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4.2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4.2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4.2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4.2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4.2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4.2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4.2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4.2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4.2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4.2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4.2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4.2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4.2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4.2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4.2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4.2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4.2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4.2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4.2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4.2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4.2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4.2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4.2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4.2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4.2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4.2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4.2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4.2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4.2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4.2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4.2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4.2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4.2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</sheetData>
  <sheetProtection sheet="true" password="c59b" objects="true" scenarios="true"/>
  <mergeCells count="33">
    <mergeCell ref="A3:A21"/>
    <mergeCell ref="B3:F3"/>
    <mergeCell ref="B9:E9"/>
    <mergeCell ref="B10:F10"/>
    <mergeCell ref="B21:E21"/>
    <mergeCell ref="A22:F22"/>
    <mergeCell ref="A23:A40"/>
    <mergeCell ref="B23:F23"/>
    <mergeCell ref="B29:E29"/>
    <mergeCell ref="B30:F30"/>
    <mergeCell ref="B40:E40"/>
    <mergeCell ref="A41:F41"/>
    <mergeCell ref="A42:A59"/>
    <mergeCell ref="B42:F42"/>
    <mergeCell ref="B48:E48"/>
    <mergeCell ref="B49:F49"/>
    <mergeCell ref="B59:E59"/>
    <mergeCell ref="A60:F60"/>
    <mergeCell ref="A61:A78"/>
    <mergeCell ref="B61:F61"/>
    <mergeCell ref="B67:E67"/>
    <mergeCell ref="B68:F68"/>
    <mergeCell ref="B78:E78"/>
    <mergeCell ref="A80:A96"/>
    <mergeCell ref="B80:F80"/>
    <mergeCell ref="B86:E86"/>
    <mergeCell ref="B87:F87"/>
    <mergeCell ref="B96:E96"/>
    <mergeCell ref="A97:F97"/>
    <mergeCell ref="A98:F98"/>
    <mergeCell ref="A99:B99"/>
    <mergeCell ref="A100:F100"/>
    <mergeCell ref="G100:I100"/>
  </mergeCells>
  <printOptions headings="false" gridLines="false" gridLinesSet="true" horizontalCentered="false" verticalCentered="false"/>
  <pageMargins left="0.7" right="0.7" top="0.75" bottom="0.75" header="0" footer="0"/>
  <pageSetup paperSize="9" scale="72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31" activeCellId="0" sqref="J131"/>
    </sheetView>
  </sheetViews>
  <sheetFormatPr defaultColWidth="14.58984375" defaultRowHeight="12.75" zeroHeight="false" outlineLevelRow="0" outlineLevelCol="0"/>
  <cols>
    <col collapsed="false" customWidth="true" hidden="false" outlineLevel="0" max="1" min="1" style="1" width="1.42"/>
    <col collapsed="false" customWidth="true" hidden="false" outlineLevel="0" max="2" min="2" style="1" width="8.41"/>
    <col collapsed="false" customWidth="true" hidden="false" outlineLevel="0" max="3" min="3" style="1" width="15.29"/>
    <col collapsed="false" customWidth="true" hidden="false" outlineLevel="0" max="4" min="4" style="1" width="24"/>
    <col collapsed="false" customWidth="true" hidden="false" outlineLevel="0" max="5" min="5" style="1" width="17.41"/>
    <col collapsed="false" customWidth="true" hidden="false" outlineLevel="0" max="6" min="6" style="1" width="26"/>
    <col collapsed="false" customWidth="true" hidden="false" outlineLevel="0" max="7" min="7" style="1" width="10.58"/>
    <col collapsed="false" customWidth="true" hidden="false" outlineLevel="0" max="8" min="8" style="1" width="12.86"/>
    <col collapsed="false" customWidth="true" hidden="false" outlineLevel="0" max="9" min="9" style="1" width="11.71"/>
    <col collapsed="false" customWidth="true" hidden="false" outlineLevel="0" max="10" min="10" style="1" width="23.57"/>
    <col collapsed="false" customWidth="true" hidden="false" outlineLevel="0" max="11" min="11" style="1" width="24"/>
    <col collapsed="false" customWidth="true" hidden="false" outlineLevel="0" max="12" min="12" style="1" width="17.71"/>
    <col collapsed="false" customWidth="true" hidden="false" outlineLevel="0" max="13" min="13" style="1" width="18"/>
    <col collapsed="false" customWidth="true" hidden="false" outlineLevel="0" max="14" min="14" style="1" width="17.58"/>
    <col collapsed="false" customWidth="true" hidden="false" outlineLevel="0" max="26" min="15" style="1" width="7.87"/>
  </cols>
  <sheetData>
    <row r="1" customFormat="false" ht="16.5" hidden="false" customHeight="true" outlineLevel="0" collapsed="false">
      <c r="A1" s="51"/>
      <c r="B1" s="52"/>
      <c r="C1" s="52"/>
      <c r="D1" s="52"/>
      <c r="E1" s="52"/>
      <c r="F1" s="52"/>
      <c r="G1" s="52"/>
      <c r="H1" s="52"/>
      <c r="I1" s="52"/>
      <c r="J1" s="52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customFormat="false" ht="16.5" hidden="false" customHeight="true" outlineLevel="0" collapsed="false">
      <c r="A2" s="51"/>
      <c r="B2" s="53" t="s">
        <v>56</v>
      </c>
      <c r="C2" s="53"/>
      <c r="D2" s="53"/>
      <c r="E2" s="53"/>
      <c r="F2" s="53"/>
      <c r="G2" s="53"/>
      <c r="H2" s="53"/>
      <c r="I2" s="53"/>
      <c r="J2" s="53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customFormat="false" ht="16.5" hidden="false" customHeight="true" outlineLevel="0" collapsed="false">
      <c r="A3" s="51"/>
      <c r="B3" s="54" t="s">
        <v>57</v>
      </c>
      <c r="C3" s="54" t="s">
        <v>58</v>
      </c>
      <c r="D3" s="54"/>
      <c r="E3" s="54"/>
      <c r="F3" s="54"/>
      <c r="G3" s="54"/>
      <c r="H3" s="54"/>
      <c r="I3" s="54"/>
      <c r="J3" s="55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customFormat="false" ht="16.5" hidden="false" customHeight="true" outlineLevel="0" collapsed="false">
      <c r="A4" s="51"/>
      <c r="B4" s="54" t="s">
        <v>59</v>
      </c>
      <c r="C4" s="54" t="s">
        <v>60</v>
      </c>
      <c r="D4" s="54"/>
      <c r="E4" s="54"/>
      <c r="F4" s="54"/>
      <c r="G4" s="54"/>
      <c r="H4" s="54"/>
      <c r="I4" s="54"/>
      <c r="J4" s="54" t="s">
        <v>61</v>
      </c>
      <c r="K4" s="5"/>
      <c r="L4" s="5"/>
      <c r="M4" s="5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customFormat="false" ht="16.5" hidden="false" customHeight="true" outlineLevel="0" collapsed="false">
      <c r="A5" s="51"/>
      <c r="B5" s="54" t="s">
        <v>62</v>
      </c>
      <c r="C5" s="54" t="s">
        <v>63</v>
      </c>
      <c r="D5" s="54"/>
      <c r="E5" s="54"/>
      <c r="F5" s="54"/>
      <c r="G5" s="54"/>
      <c r="H5" s="54"/>
      <c r="I5" s="54"/>
      <c r="J5" s="56" t="n">
        <v>2024</v>
      </c>
      <c r="K5" s="5"/>
      <c r="L5" s="5"/>
      <c r="M5" s="5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customFormat="false" ht="16.5" hidden="false" customHeight="true" outlineLevel="0" collapsed="false">
      <c r="A6" s="51"/>
      <c r="B6" s="54" t="s">
        <v>64</v>
      </c>
      <c r="C6" s="54" t="s">
        <v>65</v>
      </c>
      <c r="D6" s="54"/>
      <c r="E6" s="54"/>
      <c r="F6" s="54"/>
      <c r="G6" s="54"/>
      <c r="H6" s="54"/>
      <c r="I6" s="54"/>
      <c r="J6" s="54" t="n">
        <v>30</v>
      </c>
      <c r="K6" s="5"/>
      <c r="L6" s="5"/>
      <c r="M6" s="5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customFormat="false" ht="16.5" hidden="false" customHeight="true" outlineLevel="0" collapsed="false">
      <c r="A7" s="51"/>
      <c r="B7" s="57"/>
      <c r="C7" s="57"/>
      <c r="D7" s="57"/>
      <c r="E7" s="57"/>
      <c r="F7" s="57"/>
      <c r="G7" s="57"/>
      <c r="H7" s="57"/>
      <c r="I7" s="57"/>
      <c r="J7" s="58" t="n">
        <v>15.22</v>
      </c>
      <c r="K7" s="5"/>
      <c r="L7" s="5"/>
      <c r="M7" s="5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customFormat="false" ht="12.75" hidden="false" customHeight="true" outlineLevel="0" collapsed="false">
      <c r="A8" s="51"/>
      <c r="B8" s="53" t="s">
        <v>66</v>
      </c>
      <c r="C8" s="53"/>
      <c r="D8" s="53"/>
      <c r="E8" s="53"/>
      <c r="F8" s="53"/>
      <c r="G8" s="53"/>
      <c r="H8" s="53"/>
      <c r="I8" s="53"/>
      <c r="J8" s="53"/>
      <c r="K8" s="5"/>
      <c r="L8" s="5"/>
      <c r="M8" s="5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customFormat="false" ht="12.75" hidden="false" customHeight="true" outlineLevel="0" collapsed="false">
      <c r="A9" s="51"/>
      <c r="B9" s="54" t="s">
        <v>67</v>
      </c>
      <c r="C9" s="54"/>
      <c r="D9" s="54" t="s">
        <v>68</v>
      </c>
      <c r="E9" s="54"/>
      <c r="F9" s="54" t="s">
        <v>69</v>
      </c>
      <c r="G9" s="54"/>
      <c r="H9" s="54"/>
      <c r="I9" s="54"/>
      <c r="J9" s="54"/>
      <c r="K9" s="5"/>
      <c r="L9" s="5"/>
      <c r="M9" s="5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customFormat="false" ht="12.75" hidden="false" customHeight="true" outlineLevel="0" collapsed="false">
      <c r="A10" s="51"/>
      <c r="B10" s="59" t="s">
        <v>70</v>
      </c>
      <c r="C10" s="59"/>
      <c r="D10" s="54" t="s">
        <v>3</v>
      </c>
      <c r="E10" s="54"/>
      <c r="F10" s="59" t="n">
        <v>4</v>
      </c>
      <c r="G10" s="59"/>
      <c r="H10" s="59"/>
      <c r="I10" s="59"/>
      <c r="J10" s="59"/>
      <c r="K10" s="5"/>
      <c r="L10" s="5"/>
      <c r="M10" s="5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customFormat="false" ht="12.75" hidden="false" customHeight="true" outlineLevel="0" collapsed="false">
      <c r="A11" s="51"/>
      <c r="B11" s="57"/>
      <c r="C11" s="57"/>
      <c r="D11" s="57"/>
      <c r="E11" s="57"/>
      <c r="F11" s="57"/>
      <c r="G11" s="57"/>
      <c r="H11" s="57"/>
      <c r="I11" s="57"/>
      <c r="J11" s="57"/>
      <c r="K11" s="5"/>
      <c r="L11" s="5"/>
      <c r="M11" s="5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customFormat="false" ht="16.5" hidden="false" customHeight="true" outlineLevel="0" collapsed="false">
      <c r="A12" s="51"/>
      <c r="B12" s="53" t="s">
        <v>71</v>
      </c>
      <c r="C12" s="53"/>
      <c r="D12" s="53"/>
      <c r="E12" s="53"/>
      <c r="F12" s="53"/>
      <c r="G12" s="53"/>
      <c r="H12" s="53"/>
      <c r="I12" s="53"/>
      <c r="J12" s="53"/>
      <c r="K12" s="5"/>
      <c r="L12" s="5"/>
      <c r="M12" s="5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customFormat="false" ht="12.75" hidden="false" customHeight="true" outlineLevel="0" collapsed="false">
      <c r="A13" s="51"/>
      <c r="B13" s="54" t="n">
        <v>1</v>
      </c>
      <c r="C13" s="54" t="s">
        <v>72</v>
      </c>
      <c r="D13" s="54"/>
      <c r="E13" s="54"/>
      <c r="F13" s="54"/>
      <c r="G13" s="54"/>
      <c r="H13" s="54"/>
      <c r="I13" s="54"/>
      <c r="J13" s="54" t="str">
        <f aca="false">B10</f>
        <v>Auxiliar de Cozinha 44 horas</v>
      </c>
      <c r="K13" s="6"/>
      <c r="L13" s="6"/>
      <c r="M13" s="6"/>
      <c r="N13" s="6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customFormat="false" ht="12.75" hidden="false" customHeight="true" outlineLevel="0" collapsed="false">
      <c r="A14" s="51"/>
      <c r="B14" s="54" t="n">
        <v>2</v>
      </c>
      <c r="C14" s="54" t="s">
        <v>73</v>
      </c>
      <c r="D14" s="54"/>
      <c r="E14" s="54"/>
      <c r="F14" s="54"/>
      <c r="G14" s="54"/>
      <c r="H14" s="54"/>
      <c r="I14" s="54"/>
      <c r="J14" s="59" t="s">
        <v>74</v>
      </c>
      <c r="K14" s="6"/>
      <c r="L14" s="6"/>
      <c r="M14" s="6"/>
      <c r="N14" s="6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customFormat="false" ht="12.75" hidden="false" customHeight="true" outlineLevel="0" collapsed="false">
      <c r="A15" s="51"/>
      <c r="B15" s="54" t="n">
        <v>3</v>
      </c>
      <c r="C15" s="54" t="s">
        <v>75</v>
      </c>
      <c r="D15" s="54"/>
      <c r="E15" s="54"/>
      <c r="F15" s="54"/>
      <c r="G15" s="54"/>
      <c r="H15" s="54"/>
      <c r="I15" s="54"/>
      <c r="J15" s="60" t="n">
        <v>1455</v>
      </c>
      <c r="K15" s="61"/>
      <c r="L15" s="6"/>
      <c r="M15" s="6"/>
      <c r="N15" s="6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customFormat="false" ht="24.75" hidden="false" customHeight="true" outlineLevel="0" collapsed="false">
      <c r="A16" s="51"/>
      <c r="B16" s="62" t="n">
        <v>4</v>
      </c>
      <c r="C16" s="63" t="s">
        <v>76</v>
      </c>
      <c r="D16" s="63"/>
      <c r="E16" s="63"/>
      <c r="F16" s="63"/>
      <c r="G16" s="63"/>
      <c r="H16" s="63"/>
      <c r="I16" s="63"/>
      <c r="J16" s="64" t="s">
        <v>77</v>
      </c>
      <c r="K16" s="6"/>
      <c r="L16" s="6"/>
      <c r="M16" s="6"/>
      <c r="N16" s="6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customFormat="false" ht="26.25" hidden="false" customHeight="true" outlineLevel="0" collapsed="false">
      <c r="A17" s="51"/>
      <c r="B17" s="62" t="n">
        <v>5</v>
      </c>
      <c r="C17" s="63" t="s">
        <v>78</v>
      </c>
      <c r="D17" s="63"/>
      <c r="E17" s="63"/>
      <c r="F17" s="63"/>
      <c r="G17" s="63"/>
      <c r="H17" s="63"/>
      <c r="I17" s="63"/>
      <c r="J17" s="65" t="s">
        <v>79</v>
      </c>
      <c r="K17" s="6"/>
      <c r="L17" s="6"/>
      <c r="M17" s="6"/>
      <c r="N17" s="6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customFormat="false" ht="12.75" hidden="false" customHeight="true" outlineLevel="0" collapsed="false">
      <c r="A18" s="51"/>
      <c r="B18" s="54" t="n">
        <v>6</v>
      </c>
      <c r="C18" s="54" t="s">
        <v>80</v>
      </c>
      <c r="D18" s="54"/>
      <c r="E18" s="54"/>
      <c r="F18" s="54"/>
      <c r="G18" s="54"/>
      <c r="H18" s="54"/>
      <c r="I18" s="54"/>
      <c r="J18" s="66" t="n">
        <v>45292</v>
      </c>
      <c r="K18" s="6"/>
      <c r="L18" s="6"/>
      <c r="M18" s="6"/>
      <c r="N18" s="6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customFormat="false" ht="16.5" hidden="false" customHeight="true" outlineLevel="0" collapsed="false">
      <c r="A19" s="51"/>
      <c r="B19" s="67"/>
      <c r="C19" s="67"/>
      <c r="D19" s="67"/>
      <c r="E19" s="67"/>
      <c r="F19" s="67"/>
      <c r="G19" s="67"/>
      <c r="H19" s="67"/>
      <c r="I19" s="67"/>
      <c r="J19" s="67"/>
      <c r="K19" s="6"/>
      <c r="L19" s="6"/>
      <c r="M19" s="6"/>
      <c r="N19" s="6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customFormat="false" ht="16.5" hidden="false" customHeight="true" outlineLevel="0" collapsed="false">
      <c r="A20" s="51"/>
      <c r="B20" s="57"/>
      <c r="C20" s="57"/>
      <c r="D20" s="57"/>
      <c r="E20" s="57"/>
      <c r="F20" s="57"/>
      <c r="G20" s="57"/>
      <c r="H20" s="57"/>
      <c r="I20" s="57"/>
      <c r="J20" s="57"/>
      <c r="K20" s="6"/>
      <c r="L20" s="6"/>
      <c r="M20" s="6"/>
      <c r="N20" s="6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customFormat="false" ht="16.5" hidden="false" customHeight="true" outlineLevel="0" collapsed="false">
      <c r="A21" s="51"/>
      <c r="B21" s="68" t="s">
        <v>81</v>
      </c>
      <c r="C21" s="68"/>
      <c r="D21" s="68"/>
      <c r="E21" s="68"/>
      <c r="F21" s="68"/>
      <c r="G21" s="68"/>
      <c r="H21" s="68"/>
      <c r="I21" s="68"/>
      <c r="J21" s="68"/>
      <c r="K21" s="6"/>
      <c r="L21" s="6"/>
      <c r="M21" s="6"/>
      <c r="N21" s="6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customFormat="false" ht="12.75" hidden="false" customHeight="true" outlineLevel="0" collapsed="false">
      <c r="A22" s="51"/>
      <c r="B22" s="69" t="n">
        <v>1</v>
      </c>
      <c r="C22" s="69" t="s">
        <v>82</v>
      </c>
      <c r="D22" s="69"/>
      <c r="E22" s="69"/>
      <c r="F22" s="69"/>
      <c r="G22" s="69"/>
      <c r="H22" s="69"/>
      <c r="I22" s="69" t="s">
        <v>83</v>
      </c>
      <c r="J22" s="69" t="s">
        <v>84</v>
      </c>
      <c r="K22" s="6"/>
      <c r="L22" s="6"/>
      <c r="M22" s="6"/>
      <c r="N22" s="6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customFormat="false" ht="12.75" hidden="false" customHeight="true" outlineLevel="0" collapsed="false">
      <c r="A23" s="51"/>
      <c r="B23" s="69" t="s">
        <v>57</v>
      </c>
      <c r="C23" s="56" t="s">
        <v>85</v>
      </c>
      <c r="D23" s="56"/>
      <c r="E23" s="56"/>
      <c r="F23" s="56"/>
      <c r="G23" s="56"/>
      <c r="H23" s="56"/>
      <c r="I23" s="56"/>
      <c r="J23" s="70" t="n">
        <f aca="false">J15</f>
        <v>1455</v>
      </c>
      <c r="K23" s="6"/>
      <c r="L23" s="6"/>
      <c r="M23" s="6"/>
      <c r="N23" s="6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customFormat="false" ht="12.75" hidden="false" customHeight="true" outlineLevel="0" collapsed="false">
      <c r="A24" s="51"/>
      <c r="B24" s="69" t="s">
        <v>59</v>
      </c>
      <c r="C24" s="56" t="s">
        <v>86</v>
      </c>
      <c r="D24" s="56"/>
      <c r="E24" s="56"/>
      <c r="F24" s="56"/>
      <c r="G24" s="56"/>
      <c r="H24" s="56"/>
      <c r="I24" s="71"/>
      <c r="J24" s="70" t="n">
        <f aca="false">J23*I24</f>
        <v>0</v>
      </c>
      <c r="K24" s="6"/>
      <c r="L24" s="6"/>
      <c r="M24" s="6"/>
      <c r="N24" s="6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customFormat="false" ht="12.75" hidden="false" customHeight="true" outlineLevel="0" collapsed="false">
      <c r="A25" s="51"/>
      <c r="B25" s="69" t="s">
        <v>62</v>
      </c>
      <c r="C25" s="56" t="s">
        <v>87</v>
      </c>
      <c r="D25" s="56"/>
      <c r="E25" s="56"/>
      <c r="F25" s="56"/>
      <c r="G25" s="56"/>
      <c r="H25" s="56"/>
      <c r="I25" s="71"/>
      <c r="J25" s="70" t="n">
        <v>0</v>
      </c>
      <c r="K25" s="72"/>
      <c r="L25" s="6"/>
      <c r="M25" s="6"/>
      <c r="N25" s="6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customFormat="false" ht="12.75" hidden="false" customHeight="true" outlineLevel="0" collapsed="false">
      <c r="A26" s="51"/>
      <c r="B26" s="69" t="s">
        <v>64</v>
      </c>
      <c r="C26" s="56" t="s">
        <v>88</v>
      </c>
      <c r="D26" s="56"/>
      <c r="E26" s="56"/>
      <c r="F26" s="56"/>
      <c r="G26" s="56"/>
      <c r="H26" s="56"/>
      <c r="I26" s="71"/>
      <c r="J26" s="70" t="n">
        <v>0</v>
      </c>
      <c r="K26" s="6"/>
      <c r="L26" s="6"/>
      <c r="M26" s="6"/>
      <c r="N26" s="6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customFormat="false" ht="12.75" hidden="false" customHeight="true" outlineLevel="0" collapsed="false">
      <c r="A27" s="51"/>
      <c r="B27" s="69" t="s">
        <v>89</v>
      </c>
      <c r="C27" s="56" t="s">
        <v>90</v>
      </c>
      <c r="D27" s="56"/>
      <c r="E27" s="56"/>
      <c r="F27" s="56"/>
      <c r="G27" s="56"/>
      <c r="H27" s="56"/>
      <c r="I27" s="71"/>
      <c r="J27" s="70" t="n">
        <v>0</v>
      </c>
      <c r="K27" s="6"/>
      <c r="L27" s="6"/>
      <c r="M27" s="6"/>
      <c r="N27" s="6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customFormat="false" ht="12.75" hidden="false" customHeight="true" outlineLevel="0" collapsed="false">
      <c r="A28" s="51"/>
      <c r="B28" s="69" t="s">
        <v>91</v>
      </c>
      <c r="C28" s="69"/>
      <c r="D28" s="69"/>
      <c r="E28" s="69"/>
      <c r="F28" s="69"/>
      <c r="G28" s="69"/>
      <c r="H28" s="69"/>
      <c r="I28" s="69"/>
      <c r="J28" s="73" t="n">
        <f aca="false">SUM(J23:J27)</f>
        <v>1455</v>
      </c>
      <c r="K28" s="74"/>
      <c r="L28" s="6"/>
      <c r="M28" s="6"/>
      <c r="N28" s="6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customFormat="false" ht="14.25" hidden="false" customHeight="true" outlineLevel="0" collapsed="false">
      <c r="A29" s="51"/>
      <c r="B29" s="75"/>
      <c r="C29" s="75"/>
      <c r="D29" s="75"/>
      <c r="E29" s="75"/>
      <c r="F29" s="75"/>
      <c r="G29" s="75"/>
      <c r="H29" s="75"/>
      <c r="I29" s="75"/>
      <c r="J29" s="76"/>
      <c r="K29" s="6"/>
      <c r="L29" s="6"/>
      <c r="M29" s="6"/>
      <c r="N29" s="6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customFormat="false" ht="14.25" hidden="false" customHeight="true" outlineLevel="0" collapsed="false">
      <c r="A30" s="51"/>
      <c r="B30" s="75"/>
      <c r="C30" s="75"/>
      <c r="D30" s="75"/>
      <c r="E30" s="75"/>
      <c r="F30" s="75"/>
      <c r="G30" s="75"/>
      <c r="H30" s="75"/>
      <c r="I30" s="75"/>
      <c r="J30" s="76"/>
      <c r="K30" s="6"/>
      <c r="L30" s="6"/>
      <c r="M30" s="6"/>
      <c r="N30" s="6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customFormat="false" ht="12.75" hidden="false" customHeight="true" outlineLevel="0" collapsed="false">
      <c r="A31" s="51"/>
      <c r="B31" s="53" t="s">
        <v>92</v>
      </c>
      <c r="C31" s="53"/>
      <c r="D31" s="53"/>
      <c r="E31" s="53"/>
      <c r="F31" s="53"/>
      <c r="G31" s="53"/>
      <c r="H31" s="53"/>
      <c r="I31" s="53"/>
      <c r="J31" s="53"/>
      <c r="K31" s="6"/>
      <c r="L31" s="6"/>
      <c r="M31" s="6"/>
      <c r="N31" s="6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customFormat="false" ht="12.75" hidden="false" customHeight="true" outlineLevel="0" collapsed="false">
      <c r="A32" s="51"/>
      <c r="B32" s="77" t="s">
        <v>93</v>
      </c>
      <c r="C32" s="77"/>
      <c r="D32" s="77"/>
      <c r="E32" s="77"/>
      <c r="F32" s="77"/>
      <c r="G32" s="77"/>
      <c r="H32" s="77"/>
      <c r="I32" s="77" t="s">
        <v>83</v>
      </c>
      <c r="J32" s="77" t="s">
        <v>84</v>
      </c>
      <c r="K32" s="6"/>
      <c r="L32" s="6"/>
      <c r="M32" s="6"/>
      <c r="N32" s="6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customFormat="false" ht="12.75" hidden="false" customHeight="true" outlineLevel="0" collapsed="false">
      <c r="A33" s="51"/>
      <c r="B33" s="77" t="s">
        <v>94</v>
      </c>
      <c r="C33" s="77"/>
      <c r="D33" s="77"/>
      <c r="E33" s="77"/>
      <c r="F33" s="77"/>
      <c r="G33" s="77"/>
      <c r="H33" s="77"/>
      <c r="I33" s="77"/>
      <c r="J33" s="78" t="n">
        <f aca="false">J28</f>
        <v>1455</v>
      </c>
      <c r="K33" s="6"/>
      <c r="L33" s="6"/>
      <c r="M33" s="6"/>
      <c r="N33" s="6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customFormat="false" ht="12.75" hidden="false" customHeight="true" outlineLevel="0" collapsed="false">
      <c r="A34" s="51"/>
      <c r="B34" s="77" t="s">
        <v>57</v>
      </c>
      <c r="C34" s="54" t="s">
        <v>95</v>
      </c>
      <c r="D34" s="54"/>
      <c r="E34" s="54"/>
      <c r="F34" s="54"/>
      <c r="G34" s="54"/>
      <c r="H34" s="54"/>
      <c r="I34" s="79" t="n">
        <f aca="false">(1/12)</f>
        <v>0.0833333333333333</v>
      </c>
      <c r="J34" s="80" t="n">
        <f aca="false">$J$33*I34</f>
        <v>121.25</v>
      </c>
      <c r="K34" s="6"/>
      <c r="L34" s="6"/>
      <c r="M34" s="6"/>
      <c r="N34" s="6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customFormat="false" ht="12.75" hidden="false" customHeight="true" outlineLevel="0" collapsed="false">
      <c r="A35" s="51"/>
      <c r="B35" s="77" t="s">
        <v>59</v>
      </c>
      <c r="C35" s="54" t="s">
        <v>96</v>
      </c>
      <c r="D35" s="54"/>
      <c r="E35" s="54"/>
      <c r="F35" s="54"/>
      <c r="G35" s="54"/>
      <c r="H35" s="54"/>
      <c r="I35" s="79" t="n">
        <f aca="false">(1/12)+((1/12)/3)</f>
        <v>0.111111111111111</v>
      </c>
      <c r="J35" s="80" t="n">
        <f aca="false">$J$33*I35</f>
        <v>161.666666666667</v>
      </c>
      <c r="K35" s="6"/>
      <c r="L35" s="6"/>
      <c r="M35" s="6"/>
      <c r="N35" s="6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customFormat="false" ht="14.25" hidden="false" customHeight="true" outlineLevel="0" collapsed="false">
      <c r="A36" s="51"/>
      <c r="B36" s="77" t="s">
        <v>97</v>
      </c>
      <c r="C36" s="77"/>
      <c r="D36" s="77"/>
      <c r="E36" s="77"/>
      <c r="F36" s="77"/>
      <c r="G36" s="77"/>
      <c r="H36" s="77"/>
      <c r="I36" s="81" t="n">
        <f aca="false">I34+I35</f>
        <v>0.194444444444444</v>
      </c>
      <c r="J36" s="82" t="n">
        <f aca="false">SUM(J34:J35)</f>
        <v>282.916666666666</v>
      </c>
      <c r="K36" s="74"/>
      <c r="L36" s="6"/>
      <c r="M36" s="6"/>
      <c r="N36" s="6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customFormat="false" ht="14.25" hidden="false" customHeight="true" outlineLevel="0" collapsed="false">
      <c r="A37" s="51"/>
      <c r="B37" s="83"/>
      <c r="C37" s="84"/>
      <c r="D37" s="84"/>
      <c r="E37" s="84"/>
      <c r="F37" s="84"/>
      <c r="G37" s="84"/>
      <c r="H37" s="84"/>
      <c r="I37" s="85"/>
      <c r="J37" s="86"/>
      <c r="K37" s="6"/>
      <c r="L37" s="6"/>
      <c r="M37" s="6"/>
      <c r="N37" s="6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customFormat="false" ht="14.25" hidden="false" customHeight="true" outlineLevel="0" collapsed="false">
      <c r="A38" s="51"/>
      <c r="B38" s="69" t="s">
        <v>98</v>
      </c>
      <c r="C38" s="69"/>
      <c r="D38" s="69"/>
      <c r="E38" s="69"/>
      <c r="F38" s="69"/>
      <c r="G38" s="69"/>
      <c r="H38" s="69"/>
      <c r="I38" s="69" t="s">
        <v>83</v>
      </c>
      <c r="J38" s="69" t="s">
        <v>84</v>
      </c>
      <c r="K38" s="6"/>
      <c r="L38" s="6"/>
      <c r="M38" s="6"/>
      <c r="N38" s="6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customFormat="false" ht="14.25" hidden="false" customHeight="true" outlineLevel="0" collapsed="false">
      <c r="A39" s="51"/>
      <c r="B39" s="69" t="s">
        <v>99</v>
      </c>
      <c r="C39" s="69"/>
      <c r="D39" s="69"/>
      <c r="E39" s="69"/>
      <c r="F39" s="69"/>
      <c r="G39" s="69"/>
      <c r="H39" s="69"/>
      <c r="I39" s="69"/>
      <c r="J39" s="87" t="n">
        <f aca="false">J28+J36</f>
        <v>1737.91666666667</v>
      </c>
      <c r="K39" s="6"/>
      <c r="L39" s="6"/>
      <c r="M39" s="6"/>
      <c r="N39" s="6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customFormat="false" ht="14.25" hidden="false" customHeight="true" outlineLevel="0" collapsed="false">
      <c r="A40" s="51"/>
      <c r="B40" s="69" t="s">
        <v>57</v>
      </c>
      <c r="C40" s="56" t="s">
        <v>100</v>
      </c>
      <c r="D40" s="56"/>
      <c r="E40" s="56"/>
      <c r="F40" s="56"/>
      <c r="G40" s="56"/>
      <c r="H40" s="56"/>
      <c r="I40" s="71" t="n">
        <v>0.2</v>
      </c>
      <c r="J40" s="70" t="n">
        <f aca="false">$J$39*I40</f>
        <v>347.583333333333</v>
      </c>
      <c r="K40" s="6"/>
      <c r="L40" s="6"/>
      <c r="M40" s="6"/>
      <c r="N40" s="6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customFormat="false" ht="12.75" hidden="false" customHeight="true" outlineLevel="0" collapsed="false">
      <c r="A41" s="51"/>
      <c r="B41" s="69" t="s">
        <v>59</v>
      </c>
      <c r="C41" s="56" t="s">
        <v>101</v>
      </c>
      <c r="D41" s="56"/>
      <c r="E41" s="56"/>
      <c r="F41" s="56"/>
      <c r="G41" s="56"/>
      <c r="H41" s="56"/>
      <c r="I41" s="71" t="n">
        <v>0.025</v>
      </c>
      <c r="J41" s="70" t="n">
        <f aca="false">$J$39*I41</f>
        <v>43.4479166666667</v>
      </c>
      <c r="K41" s="6"/>
      <c r="L41" s="6"/>
      <c r="M41" s="6"/>
      <c r="N41" s="6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customFormat="false" ht="14.25" hidden="false" customHeight="true" outlineLevel="0" collapsed="false">
      <c r="A42" s="51"/>
      <c r="B42" s="69" t="s">
        <v>62</v>
      </c>
      <c r="C42" s="56" t="s">
        <v>102</v>
      </c>
      <c r="D42" s="56"/>
      <c r="E42" s="56"/>
      <c r="F42" s="56"/>
      <c r="G42" s="56"/>
      <c r="H42" s="56"/>
      <c r="I42" s="88" t="n">
        <v>0</v>
      </c>
      <c r="J42" s="70" t="n">
        <f aca="false">$J$39*I42</f>
        <v>0</v>
      </c>
      <c r="K42" s="6"/>
      <c r="L42" s="6"/>
      <c r="M42" s="6"/>
      <c r="N42" s="6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customFormat="false" ht="12.75" hidden="false" customHeight="true" outlineLevel="0" collapsed="false">
      <c r="A43" s="51"/>
      <c r="B43" s="69" t="s">
        <v>64</v>
      </c>
      <c r="C43" s="56" t="s">
        <v>103</v>
      </c>
      <c r="D43" s="56"/>
      <c r="E43" s="56"/>
      <c r="F43" s="56"/>
      <c r="G43" s="56"/>
      <c r="H43" s="56"/>
      <c r="I43" s="71" t="n">
        <v>0.015</v>
      </c>
      <c r="J43" s="70" t="n">
        <f aca="false">$J$39*I43</f>
        <v>26.06875</v>
      </c>
      <c r="K43" s="6"/>
      <c r="L43" s="6"/>
      <c r="M43" s="6"/>
      <c r="N43" s="6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customFormat="false" ht="14.25" hidden="false" customHeight="true" outlineLevel="0" collapsed="false">
      <c r="A44" s="51"/>
      <c r="B44" s="69" t="s">
        <v>89</v>
      </c>
      <c r="C44" s="56" t="s">
        <v>104</v>
      </c>
      <c r="D44" s="56"/>
      <c r="E44" s="56"/>
      <c r="F44" s="56"/>
      <c r="G44" s="56"/>
      <c r="H44" s="56"/>
      <c r="I44" s="71" t="n">
        <v>0.01</v>
      </c>
      <c r="J44" s="70" t="n">
        <f aca="false">$J$39*I44</f>
        <v>17.3791666666667</v>
      </c>
      <c r="K44" s="6"/>
      <c r="L44" s="6"/>
      <c r="M44" s="6"/>
      <c r="N44" s="6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customFormat="false" ht="14.25" hidden="false" customHeight="true" outlineLevel="0" collapsed="false">
      <c r="A45" s="51"/>
      <c r="B45" s="69" t="s">
        <v>105</v>
      </c>
      <c r="C45" s="56" t="s">
        <v>106</v>
      </c>
      <c r="D45" s="56"/>
      <c r="E45" s="56"/>
      <c r="F45" s="56"/>
      <c r="G45" s="56"/>
      <c r="H45" s="56"/>
      <c r="I45" s="71" t="n">
        <v>0.006</v>
      </c>
      <c r="J45" s="70" t="n">
        <f aca="false">$J$39*I45</f>
        <v>10.4275</v>
      </c>
      <c r="K45" s="6"/>
      <c r="L45" s="6"/>
      <c r="M45" s="6"/>
      <c r="N45" s="6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customFormat="false" ht="14.25" hidden="false" customHeight="true" outlineLevel="0" collapsed="false">
      <c r="A46" s="51"/>
      <c r="B46" s="69" t="s">
        <v>107</v>
      </c>
      <c r="C46" s="56" t="s">
        <v>108</v>
      </c>
      <c r="D46" s="56"/>
      <c r="E46" s="56"/>
      <c r="F46" s="56"/>
      <c r="G46" s="56"/>
      <c r="H46" s="56"/>
      <c r="I46" s="71" t="n">
        <v>0.002</v>
      </c>
      <c r="J46" s="70" t="n">
        <f aca="false">$J$39*I46</f>
        <v>3.47583333333333</v>
      </c>
      <c r="K46" s="6"/>
      <c r="L46" s="6"/>
      <c r="M46" s="6"/>
      <c r="N46" s="6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customFormat="false" ht="14.25" hidden="false" customHeight="true" outlineLevel="0" collapsed="false">
      <c r="A47" s="51"/>
      <c r="B47" s="69" t="s">
        <v>109</v>
      </c>
      <c r="C47" s="56" t="s">
        <v>110</v>
      </c>
      <c r="D47" s="56"/>
      <c r="E47" s="56"/>
      <c r="F47" s="56"/>
      <c r="G47" s="56"/>
      <c r="H47" s="56"/>
      <c r="I47" s="71" t="n">
        <v>0.08</v>
      </c>
      <c r="J47" s="70" t="n">
        <f aca="false">$J$39*I47</f>
        <v>139.033333333333</v>
      </c>
      <c r="K47" s="6"/>
      <c r="L47" s="6"/>
      <c r="M47" s="6"/>
      <c r="N47" s="6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customFormat="false" ht="14.25" hidden="false" customHeight="true" outlineLevel="0" collapsed="false">
      <c r="A48" s="51"/>
      <c r="B48" s="69" t="s">
        <v>111</v>
      </c>
      <c r="C48" s="69"/>
      <c r="D48" s="69"/>
      <c r="E48" s="69"/>
      <c r="F48" s="69"/>
      <c r="G48" s="69"/>
      <c r="H48" s="69"/>
      <c r="I48" s="89" t="n">
        <f aca="false">SUM(I40:I47)</f>
        <v>0.338</v>
      </c>
      <c r="J48" s="73" t="n">
        <f aca="false">SUM(J40:J47)</f>
        <v>587.415833333333</v>
      </c>
      <c r="K48" s="74"/>
      <c r="L48" s="6"/>
      <c r="M48" s="6"/>
      <c r="N48" s="6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customFormat="false" ht="14.25" hidden="false" customHeight="true" outlineLevel="0" collapsed="false">
      <c r="A49" s="51"/>
      <c r="B49" s="5"/>
      <c r="C49" s="75"/>
      <c r="D49" s="75"/>
      <c r="E49" s="75"/>
      <c r="F49" s="75"/>
      <c r="G49" s="75"/>
      <c r="H49" s="75"/>
      <c r="I49" s="90"/>
      <c r="J49" s="91"/>
      <c r="K49" s="74"/>
      <c r="L49" s="6"/>
      <c r="M49" s="6"/>
      <c r="N49" s="6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customFormat="false" ht="12.75" hidden="false" customHeight="true" outlineLevel="0" collapsed="false">
      <c r="A50" s="51"/>
      <c r="B50" s="69" t="s">
        <v>112</v>
      </c>
      <c r="C50" s="69"/>
      <c r="D50" s="69"/>
      <c r="E50" s="69"/>
      <c r="F50" s="69"/>
      <c r="G50" s="69"/>
      <c r="H50" s="69"/>
      <c r="I50" s="89"/>
      <c r="J50" s="69" t="s">
        <v>84</v>
      </c>
      <c r="K50" s="6"/>
      <c r="L50" s="6"/>
      <c r="M50" s="6"/>
      <c r="N50" s="6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customFormat="false" ht="12.75" hidden="false" customHeight="true" outlineLevel="0" collapsed="false">
      <c r="A51" s="92"/>
      <c r="B51" s="69" t="s">
        <v>57</v>
      </c>
      <c r="C51" s="56" t="s">
        <v>113</v>
      </c>
      <c r="D51" s="56"/>
      <c r="E51" s="56"/>
      <c r="F51" s="56"/>
      <c r="G51" s="56"/>
      <c r="H51" s="56"/>
      <c r="I51" s="93"/>
      <c r="J51" s="70" t="n">
        <v>0</v>
      </c>
      <c r="K51" s="94" t="s">
        <v>114</v>
      </c>
      <c r="L51" s="95"/>
      <c r="M51" s="95"/>
      <c r="N51" s="95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customFormat="false" ht="14.25" hidden="false" customHeight="true" outlineLevel="0" collapsed="false">
      <c r="A52" s="51"/>
      <c r="B52" s="69" t="s">
        <v>59</v>
      </c>
      <c r="C52" s="56" t="s">
        <v>115</v>
      </c>
      <c r="D52" s="56"/>
      <c r="E52" s="56"/>
      <c r="F52" s="56"/>
      <c r="G52" s="56"/>
      <c r="H52" s="56"/>
      <c r="I52" s="70"/>
      <c r="J52" s="70" t="n">
        <f aca="false">I52*22*0.8</f>
        <v>0</v>
      </c>
      <c r="K52" s="94" t="s">
        <v>116</v>
      </c>
      <c r="L52" s="6"/>
      <c r="M52" s="6"/>
      <c r="N52" s="6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customFormat="false" ht="14.25" hidden="false" customHeight="true" outlineLevel="0" collapsed="false">
      <c r="A53" s="51"/>
      <c r="B53" s="69" t="s">
        <v>62</v>
      </c>
      <c r="C53" s="56" t="s">
        <v>117</v>
      </c>
      <c r="D53" s="56"/>
      <c r="E53" s="56"/>
      <c r="F53" s="56"/>
      <c r="G53" s="56"/>
      <c r="H53" s="56"/>
      <c r="I53" s="70" t="n">
        <v>220</v>
      </c>
      <c r="J53" s="70" t="n">
        <f aca="false">I53-1.1</f>
        <v>218.9</v>
      </c>
      <c r="K53" s="96"/>
      <c r="L53" s="6"/>
      <c r="M53" s="6"/>
      <c r="N53" s="6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customFormat="false" ht="14.25" hidden="false" customHeight="true" outlineLevel="0" collapsed="false">
      <c r="A54" s="51"/>
      <c r="B54" s="69" t="s">
        <v>64</v>
      </c>
      <c r="C54" s="56" t="s">
        <v>118</v>
      </c>
      <c r="D54" s="56"/>
      <c r="E54" s="56"/>
      <c r="F54" s="56"/>
      <c r="G54" s="56"/>
      <c r="H54" s="56"/>
      <c r="I54" s="70"/>
      <c r="J54" s="97" t="n">
        <v>0</v>
      </c>
      <c r="K54" s="3"/>
      <c r="L54" s="6"/>
      <c r="M54" s="6"/>
      <c r="N54" s="6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customFormat="false" ht="14.25" hidden="false" customHeight="true" outlineLevel="0" collapsed="false">
      <c r="A55" s="51"/>
      <c r="B55" s="69" t="s">
        <v>89</v>
      </c>
      <c r="C55" s="56" t="s">
        <v>119</v>
      </c>
      <c r="D55" s="56"/>
      <c r="E55" s="56"/>
      <c r="F55" s="56"/>
      <c r="G55" s="56"/>
      <c r="H55" s="56"/>
      <c r="I55" s="97" t="n">
        <v>0</v>
      </c>
      <c r="J55" s="70" t="n">
        <f aca="false">I55*0.7</f>
        <v>0</v>
      </c>
      <c r="K55" s="96"/>
      <c r="L55" s="6"/>
      <c r="M55" s="6"/>
      <c r="N55" s="6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customFormat="false" ht="14.25" hidden="false" customHeight="true" outlineLevel="0" collapsed="false">
      <c r="A56" s="51"/>
      <c r="B56" s="69" t="s">
        <v>105</v>
      </c>
      <c r="C56" s="56" t="s">
        <v>120</v>
      </c>
      <c r="D56" s="56"/>
      <c r="E56" s="56"/>
      <c r="F56" s="56"/>
      <c r="G56" s="56"/>
      <c r="H56" s="56"/>
      <c r="I56" s="70"/>
      <c r="J56" s="70" t="n">
        <f aca="false">I56</f>
        <v>0</v>
      </c>
      <c r="K56" s="3"/>
      <c r="L56" s="6"/>
      <c r="M56" s="6"/>
      <c r="N56" s="6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customFormat="false" ht="14.25" hidden="false" customHeight="true" outlineLevel="0" collapsed="false">
      <c r="A57" s="51"/>
      <c r="B57" s="69" t="s">
        <v>121</v>
      </c>
      <c r="C57" s="69"/>
      <c r="D57" s="69"/>
      <c r="E57" s="69"/>
      <c r="F57" s="69"/>
      <c r="G57" s="69"/>
      <c r="H57" s="69"/>
      <c r="I57" s="69"/>
      <c r="J57" s="73" t="n">
        <f aca="false">SUM(J51:J56)</f>
        <v>218.9</v>
      </c>
      <c r="K57" s="74"/>
      <c r="L57" s="6"/>
      <c r="M57" s="6"/>
      <c r="N57" s="6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customFormat="false" ht="14.25" hidden="false" customHeight="true" outlineLevel="0" collapsed="false">
      <c r="A58" s="51"/>
      <c r="B58" s="5"/>
      <c r="C58" s="75"/>
      <c r="D58" s="75"/>
      <c r="E58" s="75"/>
      <c r="F58" s="75"/>
      <c r="G58" s="75"/>
      <c r="H58" s="75"/>
      <c r="I58" s="90"/>
      <c r="J58" s="91"/>
      <c r="K58" s="6"/>
      <c r="L58" s="6"/>
      <c r="M58" s="6"/>
      <c r="N58" s="6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customFormat="false" ht="14.25" hidden="false" customHeight="true" outlineLevel="0" collapsed="false">
      <c r="A59" s="51"/>
      <c r="B59" s="53" t="s">
        <v>122</v>
      </c>
      <c r="C59" s="53"/>
      <c r="D59" s="53"/>
      <c r="E59" s="53"/>
      <c r="F59" s="53"/>
      <c r="G59" s="53"/>
      <c r="H59" s="53"/>
      <c r="I59" s="53"/>
      <c r="J59" s="53"/>
      <c r="K59" s="6"/>
      <c r="L59" s="6"/>
      <c r="M59" s="6"/>
      <c r="N59" s="6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customFormat="false" ht="12.75" hidden="false" customHeight="true" outlineLevel="0" collapsed="false">
      <c r="A60" s="51"/>
      <c r="B60" s="77" t="s">
        <v>123</v>
      </c>
      <c r="C60" s="77"/>
      <c r="D60" s="77"/>
      <c r="E60" s="77"/>
      <c r="F60" s="77"/>
      <c r="G60" s="77"/>
      <c r="H60" s="77"/>
      <c r="I60" s="77"/>
      <c r="J60" s="77" t="s">
        <v>84</v>
      </c>
      <c r="K60" s="6"/>
      <c r="L60" s="6"/>
      <c r="M60" s="6"/>
      <c r="N60" s="6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customFormat="false" ht="12.75" hidden="false" customHeight="true" outlineLevel="0" collapsed="false">
      <c r="A61" s="51"/>
      <c r="B61" s="77" t="s">
        <v>124</v>
      </c>
      <c r="C61" s="54" t="s">
        <v>125</v>
      </c>
      <c r="D61" s="54"/>
      <c r="E61" s="54"/>
      <c r="F61" s="54"/>
      <c r="G61" s="54"/>
      <c r="H61" s="54"/>
      <c r="I61" s="54"/>
      <c r="J61" s="80" t="n">
        <f aca="false">J36</f>
        <v>282.916666666666</v>
      </c>
      <c r="K61" s="6"/>
      <c r="L61" s="6"/>
      <c r="M61" s="6"/>
      <c r="N61" s="6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customFormat="false" ht="14.25" hidden="false" customHeight="true" outlineLevel="0" collapsed="false">
      <c r="A62" s="51"/>
      <c r="B62" s="77" t="s">
        <v>126</v>
      </c>
      <c r="C62" s="54" t="s">
        <v>127</v>
      </c>
      <c r="D62" s="54"/>
      <c r="E62" s="54"/>
      <c r="F62" s="54"/>
      <c r="G62" s="54"/>
      <c r="H62" s="54"/>
      <c r="I62" s="54"/>
      <c r="J62" s="80" t="n">
        <f aca="false">J48</f>
        <v>587.415833333333</v>
      </c>
      <c r="K62" s="6"/>
      <c r="L62" s="6"/>
      <c r="M62" s="6"/>
      <c r="N62" s="6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customFormat="false" ht="14.25" hidden="false" customHeight="true" outlineLevel="0" collapsed="false">
      <c r="A63" s="51"/>
      <c r="B63" s="77" t="s">
        <v>128</v>
      </c>
      <c r="C63" s="54" t="s">
        <v>129</v>
      </c>
      <c r="D63" s="54"/>
      <c r="E63" s="54"/>
      <c r="F63" s="54"/>
      <c r="G63" s="54"/>
      <c r="H63" s="54"/>
      <c r="I63" s="54"/>
      <c r="J63" s="80" t="n">
        <f aca="false">J57</f>
        <v>218.9</v>
      </c>
      <c r="K63" s="6"/>
      <c r="L63" s="6"/>
      <c r="M63" s="6"/>
      <c r="N63" s="6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customFormat="false" ht="14.25" hidden="false" customHeight="true" outlineLevel="0" collapsed="false">
      <c r="A64" s="92"/>
      <c r="B64" s="77" t="s">
        <v>130</v>
      </c>
      <c r="C64" s="77"/>
      <c r="D64" s="77"/>
      <c r="E64" s="77"/>
      <c r="F64" s="77"/>
      <c r="G64" s="77"/>
      <c r="H64" s="77"/>
      <c r="I64" s="77"/>
      <c r="J64" s="82" t="n">
        <f aca="false">SUM(J61:J63)</f>
        <v>1089.2325</v>
      </c>
      <c r="K64" s="74"/>
      <c r="L64" s="95"/>
      <c r="M64" s="95"/>
      <c r="N64" s="95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customFormat="false" ht="14.25" hidden="false" customHeight="true" outlineLevel="0" collapsed="false">
      <c r="A65" s="51"/>
      <c r="B65" s="98"/>
      <c r="C65" s="98"/>
      <c r="D65" s="98"/>
      <c r="E65" s="98"/>
      <c r="F65" s="98"/>
      <c r="G65" s="98"/>
      <c r="H65" s="98"/>
      <c r="I65" s="98"/>
      <c r="J65" s="98"/>
      <c r="K65" s="6"/>
      <c r="L65" s="6"/>
      <c r="M65" s="6"/>
      <c r="N65" s="6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customFormat="false" ht="14.25" hidden="false" customHeight="true" outlineLevel="0" collapsed="false">
      <c r="A66" s="51"/>
      <c r="B66" s="98"/>
      <c r="C66" s="98"/>
      <c r="D66" s="98"/>
      <c r="E66" s="98"/>
      <c r="F66" s="98"/>
      <c r="G66" s="98"/>
      <c r="H66" s="98"/>
      <c r="I66" s="98"/>
      <c r="J66" s="98"/>
      <c r="K66" s="6"/>
      <c r="L66" s="6"/>
      <c r="M66" s="6"/>
      <c r="N66" s="6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customFormat="false" ht="14.25" hidden="false" customHeight="true" outlineLevel="0" collapsed="false">
      <c r="A67" s="51"/>
      <c r="B67" s="53" t="s">
        <v>131</v>
      </c>
      <c r="C67" s="53"/>
      <c r="D67" s="53"/>
      <c r="E67" s="53"/>
      <c r="F67" s="53"/>
      <c r="G67" s="53"/>
      <c r="H67" s="53"/>
      <c r="I67" s="53"/>
      <c r="J67" s="53"/>
      <c r="K67" s="6"/>
      <c r="L67" s="6"/>
      <c r="M67" s="6"/>
      <c r="N67" s="6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customFormat="false" ht="14.25" hidden="false" customHeight="true" outlineLevel="0" collapsed="false">
      <c r="A68" s="51"/>
      <c r="B68" s="77" t="n">
        <v>3</v>
      </c>
      <c r="C68" s="77" t="s">
        <v>132</v>
      </c>
      <c r="D68" s="77"/>
      <c r="E68" s="77"/>
      <c r="F68" s="77"/>
      <c r="G68" s="77"/>
      <c r="H68" s="77"/>
      <c r="I68" s="77" t="s">
        <v>83</v>
      </c>
      <c r="J68" s="77" t="s">
        <v>84</v>
      </c>
      <c r="K68" s="6"/>
      <c r="L68" s="6"/>
      <c r="M68" s="6"/>
      <c r="N68" s="6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customFormat="false" ht="14.25" hidden="false" customHeight="true" outlineLevel="0" collapsed="false">
      <c r="A69" s="51"/>
      <c r="B69" s="77" t="s">
        <v>94</v>
      </c>
      <c r="C69" s="77"/>
      <c r="D69" s="77"/>
      <c r="E69" s="77"/>
      <c r="F69" s="77"/>
      <c r="G69" s="77"/>
      <c r="H69" s="77"/>
      <c r="I69" s="77"/>
      <c r="J69" s="99" t="n">
        <f aca="false">J28</f>
        <v>1455</v>
      </c>
      <c r="K69" s="6"/>
      <c r="L69" s="6"/>
      <c r="M69" s="6"/>
      <c r="N69" s="6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customFormat="false" ht="14.25" hidden="false" customHeight="true" outlineLevel="0" collapsed="false">
      <c r="A70" s="51"/>
      <c r="B70" s="77" t="s">
        <v>57</v>
      </c>
      <c r="C70" s="54" t="s">
        <v>133</v>
      </c>
      <c r="D70" s="54"/>
      <c r="E70" s="54"/>
      <c r="F70" s="54"/>
      <c r="G70" s="54"/>
      <c r="H70" s="54"/>
      <c r="I70" s="79" t="n">
        <f aca="false">((1/12)*0.05)</f>
        <v>0.00416666666666667</v>
      </c>
      <c r="J70" s="80" t="n">
        <f aca="false">$J$69*I70</f>
        <v>6.06250000000001</v>
      </c>
      <c r="K70" s="74"/>
      <c r="L70" s="6"/>
      <c r="M70" s="6"/>
      <c r="N70" s="6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customFormat="false" ht="14.25" hidden="false" customHeight="true" outlineLevel="0" collapsed="false">
      <c r="A71" s="51"/>
      <c r="B71" s="77" t="s">
        <v>59</v>
      </c>
      <c r="C71" s="54" t="s">
        <v>134</v>
      </c>
      <c r="D71" s="54"/>
      <c r="E71" s="54"/>
      <c r="F71" s="54"/>
      <c r="G71" s="54"/>
      <c r="H71" s="54"/>
      <c r="I71" s="79" t="n">
        <f aca="false">I70*0.08</f>
        <v>0.000333333333333333</v>
      </c>
      <c r="J71" s="80" t="n">
        <f aca="false">$J$69*I71</f>
        <v>0.485</v>
      </c>
      <c r="K71" s="74"/>
      <c r="L71" s="6"/>
      <c r="M71" s="6"/>
      <c r="N71" s="6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customFormat="false" ht="14.25" hidden="false" customHeight="true" outlineLevel="0" collapsed="false">
      <c r="A72" s="51"/>
      <c r="B72" s="77" t="s">
        <v>62</v>
      </c>
      <c r="C72" s="54" t="s">
        <v>135</v>
      </c>
      <c r="D72" s="54"/>
      <c r="E72" s="54"/>
      <c r="F72" s="54"/>
      <c r="G72" s="54"/>
      <c r="H72" s="54"/>
      <c r="I72" s="79" t="n">
        <f aca="false">(7/30)/12</f>
        <v>0.0194444444444444</v>
      </c>
      <c r="J72" s="80" t="n">
        <f aca="false">$J$69*I72</f>
        <v>28.2916666666666</v>
      </c>
      <c r="K72" s="100"/>
      <c r="L72" s="6"/>
      <c r="M72" s="6"/>
      <c r="N72" s="6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customFormat="false" ht="14.25" hidden="false" customHeight="true" outlineLevel="0" collapsed="false">
      <c r="A73" s="51"/>
      <c r="B73" s="77" t="s">
        <v>64</v>
      </c>
      <c r="C73" s="54" t="s">
        <v>136</v>
      </c>
      <c r="D73" s="54"/>
      <c r="E73" s="54"/>
      <c r="F73" s="54"/>
      <c r="G73" s="54"/>
      <c r="H73" s="54"/>
      <c r="I73" s="79" t="n">
        <f aca="false">I72*I48</f>
        <v>0.00657222222222222</v>
      </c>
      <c r="J73" s="80" t="n">
        <f aca="false">$J$69*I73</f>
        <v>9.56258333333333</v>
      </c>
      <c r="K73" s="101"/>
      <c r="L73" s="6"/>
      <c r="M73" s="6"/>
      <c r="N73" s="6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customFormat="false" ht="14.25" hidden="false" customHeight="true" outlineLevel="0" collapsed="false">
      <c r="A74" s="6"/>
      <c r="B74" s="77" t="s">
        <v>89</v>
      </c>
      <c r="C74" s="54" t="s">
        <v>137</v>
      </c>
      <c r="D74" s="54"/>
      <c r="E74" s="54"/>
      <c r="F74" s="54"/>
      <c r="G74" s="54"/>
      <c r="H74" s="54"/>
      <c r="I74" s="79" t="n">
        <f aca="false">(0.4*0.08)</f>
        <v>0.032</v>
      </c>
      <c r="J74" s="80" t="n">
        <f aca="false">$J$69*I74</f>
        <v>46.56</v>
      </c>
      <c r="K74" s="74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customFormat="false" ht="14.25" hidden="false" customHeight="true" outlineLevel="0" collapsed="false">
      <c r="A75" s="51"/>
      <c r="B75" s="77" t="s">
        <v>138</v>
      </c>
      <c r="C75" s="77"/>
      <c r="D75" s="77"/>
      <c r="E75" s="77"/>
      <c r="F75" s="77"/>
      <c r="G75" s="77"/>
      <c r="H75" s="77"/>
      <c r="I75" s="81" t="n">
        <f aca="false">SUM(I70:I74)</f>
        <v>0.0625166666666667</v>
      </c>
      <c r="J75" s="82" t="n">
        <f aca="false">SUM(J70:J74)</f>
        <v>90.9617499999999</v>
      </c>
      <c r="K75" s="74"/>
      <c r="L75" s="6"/>
      <c r="M75" s="6"/>
      <c r="N75" s="6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customFormat="false" ht="14.25" hidden="false" customHeight="true" outlineLevel="0" collapsed="false">
      <c r="A76" s="92"/>
      <c r="B76" s="102"/>
      <c r="C76" s="102"/>
      <c r="D76" s="102"/>
      <c r="E76" s="102"/>
      <c r="F76" s="102"/>
      <c r="G76" s="102"/>
      <c r="H76" s="102"/>
      <c r="I76" s="102"/>
      <c r="J76" s="102"/>
      <c r="K76" s="95"/>
      <c r="L76" s="95"/>
      <c r="M76" s="95"/>
      <c r="N76" s="95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customFormat="false" ht="14.25" hidden="false" customHeight="true" outlineLevel="0" collapsed="false">
      <c r="A77" s="92"/>
      <c r="B77" s="75"/>
      <c r="C77" s="75"/>
      <c r="D77" s="75"/>
      <c r="E77" s="75"/>
      <c r="F77" s="75"/>
      <c r="G77" s="75"/>
      <c r="H77" s="75"/>
      <c r="I77" s="75"/>
      <c r="J77" s="75"/>
      <c r="K77" s="95"/>
      <c r="L77" s="95"/>
      <c r="M77" s="95"/>
      <c r="N77" s="95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customFormat="false" ht="14.25" hidden="false" customHeight="true" outlineLevel="0" collapsed="false">
      <c r="A78" s="51"/>
      <c r="B78" s="53" t="s">
        <v>139</v>
      </c>
      <c r="C78" s="53"/>
      <c r="D78" s="53"/>
      <c r="E78" s="53"/>
      <c r="F78" s="53"/>
      <c r="G78" s="53"/>
      <c r="H78" s="53"/>
      <c r="I78" s="53"/>
      <c r="J78" s="53"/>
      <c r="K78" s="6"/>
      <c r="L78" s="6"/>
      <c r="M78" s="6"/>
      <c r="N78" s="6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customFormat="false" ht="14.25" hidden="false" customHeight="true" outlineLevel="0" collapsed="false">
      <c r="A79" s="6"/>
      <c r="B79" s="77" t="s">
        <v>140</v>
      </c>
      <c r="C79" s="77"/>
      <c r="D79" s="77"/>
      <c r="E79" s="77"/>
      <c r="F79" s="77"/>
      <c r="G79" s="77"/>
      <c r="H79" s="77"/>
      <c r="I79" s="77" t="s">
        <v>83</v>
      </c>
      <c r="J79" s="77" t="s">
        <v>84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4.25" hidden="false" customHeight="true" outlineLevel="0" collapsed="false">
      <c r="A80" s="51"/>
      <c r="B80" s="103" t="s">
        <v>94</v>
      </c>
      <c r="C80" s="103"/>
      <c r="D80" s="103"/>
      <c r="E80" s="103"/>
      <c r="F80" s="103"/>
      <c r="G80" s="103"/>
      <c r="H80" s="103"/>
      <c r="I80" s="103"/>
      <c r="J80" s="104" t="n">
        <f aca="false">J28</f>
        <v>1455</v>
      </c>
      <c r="K80" s="6"/>
      <c r="L80" s="6"/>
      <c r="M80" s="6"/>
      <c r="N80" s="6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customFormat="false" ht="14.25" hidden="false" customHeight="true" outlineLevel="0" collapsed="false">
      <c r="A81" s="51"/>
      <c r="B81" s="77" t="s">
        <v>57</v>
      </c>
      <c r="C81" s="54" t="s">
        <v>141</v>
      </c>
      <c r="D81" s="54"/>
      <c r="E81" s="54"/>
      <c r="F81" s="54"/>
      <c r="G81" s="54"/>
      <c r="H81" s="54"/>
      <c r="I81" s="79" t="n">
        <f aca="false">I35/12</f>
        <v>0.00925925925925926</v>
      </c>
      <c r="J81" s="80" t="n">
        <f aca="false">$J$80*I81</f>
        <v>13.4722222222222</v>
      </c>
      <c r="K81" s="105"/>
      <c r="L81" s="6"/>
      <c r="M81" s="6"/>
      <c r="N81" s="6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customFormat="false" ht="12.75" hidden="false" customHeight="true" outlineLevel="0" collapsed="false">
      <c r="A82" s="51"/>
      <c r="B82" s="77" t="s">
        <v>59</v>
      </c>
      <c r="C82" s="54" t="s">
        <v>142</v>
      </c>
      <c r="D82" s="54"/>
      <c r="E82" s="54"/>
      <c r="F82" s="54"/>
      <c r="G82" s="54"/>
      <c r="H82" s="54"/>
      <c r="I82" s="79" t="n">
        <f aca="false">(5.96/30)*(1/12)</f>
        <v>0.0165555555555556</v>
      </c>
      <c r="J82" s="80" t="n">
        <f aca="false">$J$80*I82</f>
        <v>24.0883333333334</v>
      </c>
      <c r="K82" s="105"/>
      <c r="L82" s="6"/>
      <c r="M82" s="6"/>
      <c r="N82" s="6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customFormat="false" ht="14.25" hidden="false" customHeight="true" outlineLevel="0" collapsed="false">
      <c r="A83" s="51"/>
      <c r="B83" s="77" t="s">
        <v>62</v>
      </c>
      <c r="C83" s="54" t="s">
        <v>143</v>
      </c>
      <c r="D83" s="54"/>
      <c r="E83" s="54"/>
      <c r="F83" s="54"/>
      <c r="G83" s="54"/>
      <c r="H83" s="54"/>
      <c r="I83" s="79" t="n">
        <f aca="false">(5/30)/12*0.015</f>
        <v>0.000208333333333333</v>
      </c>
      <c r="J83" s="80" t="n">
        <f aca="false">$J$80*I83</f>
        <v>0.303125</v>
      </c>
      <c r="K83" s="74"/>
      <c r="L83" s="6"/>
      <c r="M83" s="6"/>
      <c r="N83" s="6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customFormat="false" ht="12.75" hidden="false" customHeight="true" outlineLevel="0" collapsed="false">
      <c r="A84" s="51"/>
      <c r="B84" s="77" t="s">
        <v>64</v>
      </c>
      <c r="C84" s="67" t="s">
        <v>144</v>
      </c>
      <c r="D84" s="67"/>
      <c r="E84" s="67"/>
      <c r="F84" s="67"/>
      <c r="G84" s="67"/>
      <c r="H84" s="67"/>
      <c r="I84" s="79" t="n">
        <f aca="false">(15/30)/12*0.0078</f>
        <v>0.000325</v>
      </c>
      <c r="J84" s="80" t="n">
        <f aca="false">$J$80*I84</f>
        <v>0.472875</v>
      </c>
      <c r="K84" s="74"/>
      <c r="L84" s="6"/>
      <c r="M84" s="6"/>
      <c r="N84" s="6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customFormat="false" ht="14.25" hidden="false" customHeight="true" outlineLevel="0" collapsed="false">
      <c r="A85" s="51"/>
      <c r="B85" s="77" t="s">
        <v>89</v>
      </c>
      <c r="C85" s="54" t="s">
        <v>145</v>
      </c>
      <c r="D85" s="54"/>
      <c r="E85" s="54"/>
      <c r="F85" s="54"/>
      <c r="G85" s="54"/>
      <c r="H85" s="54"/>
      <c r="I85" s="79" t="n">
        <f aca="false">(0.0144*0.1*0.4509*6/12)</f>
        <v>0.000324648</v>
      </c>
      <c r="J85" s="80" t="n">
        <f aca="false">$J$80*I85</f>
        <v>0.47236284</v>
      </c>
      <c r="K85" s="74"/>
      <c r="L85" s="6"/>
      <c r="M85" s="6"/>
      <c r="N85" s="6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customFormat="false" ht="14.25" hidden="false" customHeight="true" outlineLevel="0" collapsed="false">
      <c r="A86" s="51"/>
      <c r="B86" s="77" t="s">
        <v>105</v>
      </c>
      <c r="C86" s="62" t="s">
        <v>146</v>
      </c>
      <c r="D86" s="62"/>
      <c r="E86" s="62"/>
      <c r="F86" s="62"/>
      <c r="G86" s="62"/>
      <c r="H86" s="62"/>
      <c r="I86" s="79" t="n">
        <f aca="false">SUM(I81:I85)*I48</f>
        <v>0.00901540509807407</v>
      </c>
      <c r="J86" s="80" t="n">
        <f aca="false">$J$80*I86</f>
        <v>13.1174144176978</v>
      </c>
      <c r="K86" s="74"/>
      <c r="L86" s="6"/>
      <c r="M86" s="6"/>
      <c r="N86" s="6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customFormat="false" ht="14.25" hidden="false" customHeight="true" outlineLevel="0" collapsed="false">
      <c r="A87" s="92"/>
      <c r="B87" s="77" t="s">
        <v>147</v>
      </c>
      <c r="C87" s="77"/>
      <c r="D87" s="77"/>
      <c r="E87" s="77"/>
      <c r="F87" s="77"/>
      <c r="G87" s="77"/>
      <c r="H87" s="77"/>
      <c r="I87" s="81" t="n">
        <f aca="false">SUM(I81:I86)</f>
        <v>0.0356882012462222</v>
      </c>
      <c r="J87" s="82" t="n">
        <f aca="false">SUM(J81:J86)</f>
        <v>51.9263328132534</v>
      </c>
      <c r="K87" s="74"/>
      <c r="L87" s="95"/>
      <c r="M87" s="95"/>
      <c r="N87" s="95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customFormat="false" ht="16.5" hidden="false" customHeight="true" outlineLevel="0" collapsed="false">
      <c r="A88" s="51"/>
      <c r="B88" s="84"/>
      <c r="C88" s="84"/>
      <c r="D88" s="84"/>
      <c r="E88" s="84"/>
      <c r="F88" s="84"/>
      <c r="G88" s="84"/>
      <c r="H88" s="84"/>
      <c r="I88" s="84"/>
      <c r="J88" s="84"/>
      <c r="K88" s="6"/>
      <c r="L88" s="6"/>
      <c r="M88" s="6"/>
      <c r="N88" s="6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customFormat="false" ht="12.75" hidden="false" customHeight="true" outlineLevel="0" collapsed="false">
      <c r="A89" s="51"/>
      <c r="B89" s="77" t="s">
        <v>148</v>
      </c>
      <c r="C89" s="77"/>
      <c r="D89" s="77"/>
      <c r="E89" s="77"/>
      <c r="F89" s="77"/>
      <c r="G89" s="77"/>
      <c r="H89" s="77"/>
      <c r="I89" s="77" t="s">
        <v>83</v>
      </c>
      <c r="J89" s="77" t="s">
        <v>84</v>
      </c>
      <c r="K89" s="6"/>
      <c r="L89" s="6"/>
      <c r="M89" s="6"/>
      <c r="N89" s="6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customFormat="false" ht="12.75" hidden="false" customHeight="true" outlineLevel="0" collapsed="false">
      <c r="A90" s="51"/>
      <c r="B90" s="106" t="s">
        <v>94</v>
      </c>
      <c r="C90" s="106"/>
      <c r="D90" s="106"/>
      <c r="E90" s="106"/>
      <c r="F90" s="106"/>
      <c r="G90" s="106"/>
      <c r="H90" s="106"/>
      <c r="I90" s="106"/>
      <c r="J90" s="107" t="n">
        <f aca="false">J28</f>
        <v>1455</v>
      </c>
      <c r="K90" s="6"/>
      <c r="L90" s="6"/>
      <c r="M90" s="6"/>
      <c r="N90" s="6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customFormat="false" ht="12.75" hidden="false" customHeight="true" outlineLevel="0" collapsed="false">
      <c r="A91" s="51"/>
      <c r="B91" s="77" t="s">
        <v>57</v>
      </c>
      <c r="C91" s="54" t="s">
        <v>149</v>
      </c>
      <c r="D91" s="54"/>
      <c r="E91" s="54"/>
      <c r="F91" s="54"/>
      <c r="G91" s="54"/>
      <c r="H91" s="54"/>
      <c r="I91" s="79"/>
      <c r="J91" s="80" t="n">
        <v>0</v>
      </c>
      <c r="K91" s="6"/>
      <c r="L91" s="6"/>
      <c r="M91" s="6"/>
      <c r="N91" s="6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customFormat="false" ht="14.25" hidden="false" customHeight="true" outlineLevel="0" collapsed="false">
      <c r="A92" s="51"/>
      <c r="B92" s="77" t="s">
        <v>150</v>
      </c>
      <c r="C92" s="77"/>
      <c r="D92" s="77"/>
      <c r="E92" s="77"/>
      <c r="F92" s="77"/>
      <c r="G92" s="77"/>
      <c r="H92" s="77"/>
      <c r="I92" s="81"/>
      <c r="J92" s="82" t="n">
        <f aca="false">J91</f>
        <v>0</v>
      </c>
      <c r="K92" s="74"/>
      <c r="L92" s="6"/>
      <c r="M92" s="6"/>
      <c r="N92" s="6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customFormat="false" ht="16.5" hidden="false" customHeight="true" outlineLevel="0" collapsed="false">
      <c r="A93" s="51"/>
      <c r="B93" s="75"/>
      <c r="C93" s="75"/>
      <c r="D93" s="75"/>
      <c r="E93" s="75"/>
      <c r="F93" s="75"/>
      <c r="G93" s="75"/>
      <c r="H93" s="75"/>
      <c r="I93" s="75"/>
      <c r="J93" s="75"/>
      <c r="K93" s="6"/>
      <c r="L93" s="6"/>
      <c r="M93" s="6"/>
      <c r="N93" s="6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customFormat="false" ht="14.25" hidden="false" customHeight="true" outlineLevel="0" collapsed="false">
      <c r="A94" s="51"/>
      <c r="B94" s="53" t="s">
        <v>151</v>
      </c>
      <c r="C94" s="53"/>
      <c r="D94" s="53"/>
      <c r="E94" s="53"/>
      <c r="F94" s="53"/>
      <c r="G94" s="53"/>
      <c r="H94" s="53"/>
      <c r="I94" s="53"/>
      <c r="J94" s="53"/>
      <c r="K94" s="6"/>
      <c r="L94" s="6"/>
      <c r="M94" s="6"/>
      <c r="N94" s="6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customFormat="false" ht="12.75" hidden="false" customHeight="true" outlineLevel="0" collapsed="false">
      <c r="A95" s="51"/>
      <c r="B95" s="77" t="s">
        <v>152</v>
      </c>
      <c r="C95" s="77"/>
      <c r="D95" s="77"/>
      <c r="E95" s="77"/>
      <c r="F95" s="77"/>
      <c r="G95" s="77"/>
      <c r="H95" s="77"/>
      <c r="I95" s="77"/>
      <c r="J95" s="77" t="s">
        <v>84</v>
      </c>
      <c r="K95" s="6"/>
      <c r="L95" s="6"/>
      <c r="M95" s="6"/>
      <c r="N95" s="6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customFormat="false" ht="12.75" hidden="false" customHeight="true" outlineLevel="0" collapsed="false">
      <c r="A96" s="51"/>
      <c r="B96" s="77" t="s">
        <v>153</v>
      </c>
      <c r="C96" s="54" t="s">
        <v>142</v>
      </c>
      <c r="D96" s="54"/>
      <c r="E96" s="54"/>
      <c r="F96" s="54"/>
      <c r="G96" s="54"/>
      <c r="H96" s="54"/>
      <c r="I96" s="54"/>
      <c r="J96" s="80" t="n">
        <f aca="false">J87</f>
        <v>51.9263328132534</v>
      </c>
      <c r="K96" s="6"/>
      <c r="L96" s="6"/>
      <c r="M96" s="6"/>
      <c r="N96" s="6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customFormat="false" ht="14.25" hidden="false" customHeight="true" outlineLevel="0" collapsed="false">
      <c r="A97" s="51"/>
      <c r="B97" s="77" t="s">
        <v>154</v>
      </c>
      <c r="C97" s="54" t="s">
        <v>155</v>
      </c>
      <c r="D97" s="54"/>
      <c r="E97" s="54"/>
      <c r="F97" s="54"/>
      <c r="G97" s="54"/>
      <c r="H97" s="54"/>
      <c r="I97" s="54"/>
      <c r="J97" s="80" t="n">
        <f aca="false">J92</f>
        <v>0</v>
      </c>
      <c r="K97" s="6"/>
      <c r="L97" s="6"/>
      <c r="M97" s="6"/>
      <c r="N97" s="6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customFormat="false" ht="14.25" hidden="false" customHeight="true" outlineLevel="0" collapsed="false">
      <c r="A98" s="92"/>
      <c r="B98" s="77" t="s">
        <v>156</v>
      </c>
      <c r="C98" s="77"/>
      <c r="D98" s="77"/>
      <c r="E98" s="77"/>
      <c r="F98" s="77"/>
      <c r="G98" s="77"/>
      <c r="H98" s="77"/>
      <c r="I98" s="77"/>
      <c r="J98" s="82" t="n">
        <f aca="false">SUM(J96:J97)</f>
        <v>51.9263328132534</v>
      </c>
      <c r="K98" s="74"/>
      <c r="L98" s="95"/>
      <c r="M98" s="95"/>
      <c r="N98" s="95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customFormat="false" ht="16.5" hidden="false" customHeight="true" outlineLevel="0" collapsed="false">
      <c r="A99" s="51"/>
      <c r="B99" s="75"/>
      <c r="C99" s="75"/>
      <c r="D99" s="75"/>
      <c r="E99" s="75"/>
      <c r="F99" s="75"/>
      <c r="G99" s="75"/>
      <c r="H99" s="75"/>
      <c r="I99" s="75"/>
      <c r="J99" s="75"/>
      <c r="K99" s="6"/>
      <c r="L99" s="6"/>
      <c r="M99" s="6"/>
      <c r="N99" s="6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customFormat="false" ht="16.5" hidden="false" customHeight="true" outlineLevel="0" collapsed="false">
      <c r="A100" s="51"/>
      <c r="B100" s="75"/>
      <c r="C100" s="75"/>
      <c r="D100" s="75"/>
      <c r="E100" s="75"/>
      <c r="F100" s="75"/>
      <c r="G100" s="75"/>
      <c r="H100" s="75"/>
      <c r="I100" s="75"/>
      <c r="J100" s="75"/>
      <c r="K100" s="6"/>
      <c r="L100" s="6"/>
      <c r="M100" s="6"/>
      <c r="N100" s="6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customFormat="false" ht="14.25" hidden="false" customHeight="true" outlineLevel="0" collapsed="false">
      <c r="A101" s="51"/>
      <c r="B101" s="53" t="s">
        <v>157</v>
      </c>
      <c r="C101" s="53"/>
      <c r="D101" s="53"/>
      <c r="E101" s="53"/>
      <c r="F101" s="53"/>
      <c r="G101" s="53"/>
      <c r="H101" s="53"/>
      <c r="I101" s="53"/>
      <c r="J101" s="53"/>
      <c r="K101" s="6"/>
      <c r="L101" s="6"/>
      <c r="M101" s="6"/>
      <c r="N101" s="6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customFormat="false" ht="14.25" hidden="false" customHeight="true" outlineLevel="0" collapsed="false">
      <c r="A102" s="51"/>
      <c r="B102" s="77" t="n">
        <v>5</v>
      </c>
      <c r="C102" s="77" t="s">
        <v>158</v>
      </c>
      <c r="D102" s="77"/>
      <c r="E102" s="77"/>
      <c r="F102" s="77"/>
      <c r="G102" s="77"/>
      <c r="H102" s="77"/>
      <c r="I102" s="77"/>
      <c r="J102" s="77" t="s">
        <v>84</v>
      </c>
      <c r="K102" s="6"/>
      <c r="L102" s="6"/>
      <c r="M102" s="6"/>
      <c r="N102" s="6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customFormat="false" ht="14.25" hidden="false" customHeight="true" outlineLevel="0" collapsed="false">
      <c r="A103" s="51"/>
      <c r="B103" s="77" t="s">
        <v>57</v>
      </c>
      <c r="C103" s="54" t="s">
        <v>159</v>
      </c>
      <c r="D103" s="54"/>
      <c r="E103" s="54"/>
      <c r="F103" s="54"/>
      <c r="G103" s="54"/>
      <c r="H103" s="54"/>
      <c r="I103" s="80"/>
      <c r="J103" s="80" t="n">
        <f aca="false">'Uniforme-EPI'!F9</f>
        <v>0</v>
      </c>
      <c r="K103" s="6"/>
      <c r="L103" s="6"/>
      <c r="M103" s="6"/>
      <c r="N103" s="6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customFormat="false" ht="14.25" hidden="false" customHeight="true" outlineLevel="0" collapsed="false">
      <c r="A104" s="51"/>
      <c r="B104" s="77" t="s">
        <v>59</v>
      </c>
      <c r="C104" s="54" t="s">
        <v>160</v>
      </c>
      <c r="D104" s="54"/>
      <c r="E104" s="54"/>
      <c r="F104" s="54"/>
      <c r="G104" s="54"/>
      <c r="H104" s="54"/>
      <c r="I104" s="108"/>
      <c r="J104" s="80" t="n">
        <f aca="false">'Uniforme-EPI'!F99</f>
        <v>0</v>
      </c>
      <c r="K104" s="6"/>
      <c r="L104" s="6"/>
      <c r="M104" s="6"/>
      <c r="N104" s="6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customFormat="false" ht="12.75" hidden="false" customHeight="true" outlineLevel="0" collapsed="false">
      <c r="A105" s="51"/>
      <c r="B105" s="109" t="s">
        <v>62</v>
      </c>
      <c r="C105" s="54" t="s">
        <v>161</v>
      </c>
      <c r="D105" s="54"/>
      <c r="E105" s="54"/>
      <c r="F105" s="54"/>
      <c r="G105" s="54"/>
      <c r="H105" s="54"/>
      <c r="I105" s="110"/>
      <c r="J105" s="80" t="n">
        <f aca="false">'Uniforme-EPI'!F21</f>
        <v>0</v>
      </c>
      <c r="K105" s="6"/>
      <c r="L105" s="6"/>
      <c r="M105" s="6"/>
      <c r="N105" s="6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customFormat="false" ht="14.25" hidden="false" customHeight="true" outlineLevel="0" collapsed="false">
      <c r="A106" s="51"/>
      <c r="B106" s="109" t="s">
        <v>64</v>
      </c>
      <c r="C106" s="54" t="s">
        <v>162</v>
      </c>
      <c r="D106" s="54"/>
      <c r="E106" s="54"/>
      <c r="F106" s="54"/>
      <c r="G106" s="54"/>
      <c r="H106" s="54"/>
      <c r="I106" s="110"/>
      <c r="J106" s="80" t="n">
        <v>0</v>
      </c>
      <c r="K106" s="6"/>
      <c r="L106" s="6"/>
      <c r="M106" s="6"/>
      <c r="N106" s="6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customFormat="false" ht="14.25" hidden="false" customHeight="true" outlineLevel="0" collapsed="false">
      <c r="A107" s="51"/>
      <c r="B107" s="77" t="s">
        <v>163</v>
      </c>
      <c r="C107" s="77"/>
      <c r="D107" s="77"/>
      <c r="E107" s="77"/>
      <c r="F107" s="77"/>
      <c r="G107" s="77"/>
      <c r="H107" s="77"/>
      <c r="I107" s="111"/>
      <c r="J107" s="82" t="n">
        <f aca="false">SUM(J103:J106)</f>
        <v>0</v>
      </c>
      <c r="K107" s="6"/>
      <c r="L107" s="6"/>
      <c r="M107" s="6"/>
      <c r="N107" s="6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customFormat="false" ht="16.5" hidden="false" customHeight="true" outlineLevel="0" collapsed="false">
      <c r="A108" s="51"/>
      <c r="B108" s="102"/>
      <c r="C108" s="102"/>
      <c r="D108" s="102"/>
      <c r="E108" s="102"/>
      <c r="F108" s="102"/>
      <c r="G108" s="102"/>
      <c r="H108" s="102"/>
      <c r="I108" s="102"/>
      <c r="J108" s="102"/>
      <c r="K108" s="6"/>
      <c r="L108" s="6"/>
      <c r="M108" s="6"/>
      <c r="N108" s="6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customFormat="false" ht="16.5" hidden="false" customHeight="true" outlineLevel="0" collapsed="false">
      <c r="A109" s="51"/>
      <c r="B109" s="75"/>
      <c r="C109" s="75"/>
      <c r="D109" s="75"/>
      <c r="E109" s="75"/>
      <c r="F109" s="75"/>
      <c r="G109" s="75"/>
      <c r="H109" s="75"/>
      <c r="I109" s="75"/>
      <c r="J109" s="75"/>
      <c r="K109" s="6"/>
      <c r="L109" s="6"/>
      <c r="M109" s="6"/>
      <c r="N109" s="6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customFormat="false" ht="14.25" hidden="false" customHeight="true" outlineLevel="0" collapsed="false">
      <c r="A110" s="51"/>
      <c r="B110" s="53" t="s">
        <v>164</v>
      </c>
      <c r="C110" s="53"/>
      <c r="D110" s="53"/>
      <c r="E110" s="53"/>
      <c r="F110" s="53"/>
      <c r="G110" s="53"/>
      <c r="H110" s="53"/>
      <c r="I110" s="53"/>
      <c r="J110" s="53"/>
      <c r="K110" s="74"/>
      <c r="L110" s="105"/>
      <c r="M110" s="105"/>
      <c r="N110" s="6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customFormat="false" ht="14.25" hidden="false" customHeight="true" outlineLevel="0" collapsed="false">
      <c r="A111" s="51"/>
      <c r="B111" s="77" t="n">
        <v>6</v>
      </c>
      <c r="C111" s="77" t="s">
        <v>165</v>
      </c>
      <c r="D111" s="77"/>
      <c r="E111" s="77"/>
      <c r="F111" s="77"/>
      <c r="G111" s="77"/>
      <c r="H111" s="77"/>
      <c r="I111" s="77" t="s">
        <v>83</v>
      </c>
      <c r="J111" s="77" t="s">
        <v>84</v>
      </c>
      <c r="K111" s="74"/>
      <c r="L111" s="6"/>
      <c r="M111" s="6"/>
      <c r="N111" s="6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customFormat="false" ht="12.75" hidden="false" customHeight="true" outlineLevel="0" collapsed="false">
      <c r="A112" s="51"/>
      <c r="B112" s="77" t="s">
        <v>57</v>
      </c>
      <c r="C112" s="54" t="s">
        <v>166</v>
      </c>
      <c r="D112" s="54"/>
      <c r="E112" s="54"/>
      <c r="F112" s="54"/>
      <c r="G112" s="54"/>
      <c r="H112" s="54"/>
      <c r="I112" s="88" t="n">
        <v>0</v>
      </c>
      <c r="J112" s="80" t="n">
        <f aca="false">J129*I112</f>
        <v>0</v>
      </c>
      <c r="K112" s="112"/>
      <c r="L112" s="57"/>
      <c r="M112" s="57"/>
      <c r="N112" s="74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customFormat="false" ht="14.25" hidden="false" customHeight="true" outlineLevel="0" collapsed="false">
      <c r="A113" s="51"/>
      <c r="B113" s="77" t="s">
        <v>59</v>
      </c>
      <c r="C113" s="54" t="s">
        <v>167</v>
      </c>
      <c r="D113" s="54"/>
      <c r="E113" s="54"/>
      <c r="F113" s="54"/>
      <c r="G113" s="54"/>
      <c r="H113" s="54"/>
      <c r="I113" s="88" t="n">
        <v>0</v>
      </c>
      <c r="J113" s="80" t="n">
        <f aca="false">(J129+J112)*I113</f>
        <v>0</v>
      </c>
      <c r="K113" s="112"/>
      <c r="L113" s="57"/>
      <c r="M113" s="57"/>
      <c r="N113" s="6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customFormat="false" ht="14.25" hidden="false" customHeight="true" outlineLevel="0" collapsed="false">
      <c r="A114" s="51"/>
      <c r="B114" s="77" t="s">
        <v>62</v>
      </c>
      <c r="C114" s="77" t="s">
        <v>168</v>
      </c>
      <c r="D114" s="77"/>
      <c r="E114" s="77"/>
      <c r="F114" s="77"/>
      <c r="G114" s="77"/>
      <c r="H114" s="77"/>
      <c r="I114" s="79"/>
      <c r="J114" s="80"/>
      <c r="K114" s="57"/>
      <c r="L114" s="57"/>
      <c r="M114" s="57"/>
      <c r="N114" s="6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customFormat="false" ht="14.25" hidden="false" customHeight="true" outlineLevel="0" collapsed="false">
      <c r="A115" s="51"/>
      <c r="B115" s="77" t="s">
        <v>169</v>
      </c>
      <c r="C115" s="54" t="s">
        <v>170</v>
      </c>
      <c r="D115" s="54"/>
      <c r="E115" s="54"/>
      <c r="F115" s="54"/>
      <c r="G115" s="54"/>
      <c r="H115" s="54"/>
      <c r="I115" s="88" t="n">
        <v>0</v>
      </c>
      <c r="J115" s="80" t="n">
        <f aca="false">(($J$129+$J$112+$J$113)/(1-($I$115+$I$116+$I$117))*I115)</f>
        <v>0</v>
      </c>
      <c r="K115" s="112"/>
      <c r="L115" s="74"/>
      <c r="M115" s="6"/>
      <c r="N115" s="6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customFormat="false" ht="14.25" hidden="false" customHeight="true" outlineLevel="0" collapsed="false">
      <c r="A116" s="51"/>
      <c r="B116" s="77" t="s">
        <v>171</v>
      </c>
      <c r="C116" s="54" t="s">
        <v>172</v>
      </c>
      <c r="D116" s="54"/>
      <c r="E116" s="54"/>
      <c r="F116" s="54"/>
      <c r="G116" s="54"/>
      <c r="H116" s="54"/>
      <c r="I116" s="88" t="n">
        <v>0</v>
      </c>
      <c r="J116" s="80" t="n">
        <f aca="false">(($J$129+$J$112+$J$113)/(1-($I$115+$I$116+$I$117))*I116)</f>
        <v>0</v>
      </c>
      <c r="K116" s="74"/>
      <c r="L116" s="74"/>
      <c r="M116" s="6"/>
      <c r="N116" s="6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customFormat="false" ht="14.25" hidden="false" customHeight="true" outlineLevel="0" collapsed="false">
      <c r="A117" s="51"/>
      <c r="B117" s="77" t="s">
        <v>173</v>
      </c>
      <c r="C117" s="54" t="s">
        <v>174</v>
      </c>
      <c r="D117" s="54"/>
      <c r="E117" s="54"/>
      <c r="F117" s="54"/>
      <c r="G117" s="54"/>
      <c r="H117" s="54"/>
      <c r="I117" s="79" t="n">
        <v>0.03</v>
      </c>
      <c r="J117" s="80" t="n">
        <f aca="false">(($J$129+$J$112+$J$113)/(1-($I$115+$I$116+$I$117))*I117)</f>
        <v>83.1068221488635</v>
      </c>
      <c r="K117" s="74"/>
      <c r="L117" s="74"/>
      <c r="M117" s="6"/>
      <c r="N117" s="6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customFormat="false" ht="14.25" hidden="false" customHeight="true" outlineLevel="0" collapsed="false">
      <c r="A118" s="51"/>
      <c r="B118" s="69" t="s">
        <v>64</v>
      </c>
      <c r="C118" s="56" t="s">
        <v>162</v>
      </c>
      <c r="D118" s="56"/>
      <c r="E118" s="56"/>
      <c r="F118" s="56"/>
      <c r="G118" s="56"/>
      <c r="H118" s="56"/>
      <c r="I118" s="71"/>
      <c r="J118" s="70"/>
      <c r="K118" s="74"/>
      <c r="L118" s="74"/>
      <c r="M118" s="6"/>
      <c r="N118" s="6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customFormat="false" ht="14.25" hidden="false" customHeight="true" outlineLevel="0" collapsed="false">
      <c r="A119" s="51"/>
      <c r="B119" s="77" t="s">
        <v>175</v>
      </c>
      <c r="C119" s="77"/>
      <c r="D119" s="77"/>
      <c r="E119" s="77"/>
      <c r="F119" s="77"/>
      <c r="G119" s="77"/>
      <c r="H119" s="77"/>
      <c r="I119" s="113" t="n">
        <f aca="false">SUM(I112:I118)</f>
        <v>0.03</v>
      </c>
      <c r="J119" s="82" t="n">
        <f aca="false">(SUM(J112:J118))</f>
        <v>83.1068221488635</v>
      </c>
      <c r="K119" s="74"/>
      <c r="L119" s="6"/>
      <c r="M119" s="6"/>
      <c r="N119" s="6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customFormat="false" ht="14.25" hidden="false" customHeight="true" outlineLevel="0" collapsed="false">
      <c r="A120" s="6"/>
      <c r="B120" s="75"/>
      <c r="C120" s="75"/>
      <c r="D120" s="75"/>
      <c r="E120" s="75"/>
      <c r="F120" s="75"/>
      <c r="G120" s="75"/>
      <c r="H120" s="75"/>
      <c r="I120" s="114"/>
      <c r="J120" s="78"/>
      <c r="K120" s="7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customFormat="false" ht="14.25" hidden="false" customHeight="true" outlineLevel="0" collapsed="false">
      <c r="A121" s="6"/>
      <c r="B121" s="75"/>
      <c r="C121" s="75"/>
      <c r="D121" s="75"/>
      <c r="E121" s="75"/>
      <c r="F121" s="75"/>
      <c r="G121" s="75"/>
      <c r="H121" s="75"/>
      <c r="I121" s="114"/>
      <c r="J121" s="78"/>
      <c r="K121" s="7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customFormat="false" ht="14.25" hidden="false" customHeight="true" outlineLevel="0" collapsed="false">
      <c r="A122" s="51"/>
      <c r="B122" s="53" t="s">
        <v>176</v>
      </c>
      <c r="C122" s="53"/>
      <c r="D122" s="53"/>
      <c r="E122" s="53"/>
      <c r="F122" s="53"/>
      <c r="G122" s="53"/>
      <c r="H122" s="53"/>
      <c r="I122" s="53"/>
      <c r="J122" s="53"/>
      <c r="K122" s="6"/>
      <c r="L122" s="6"/>
      <c r="M122" s="6"/>
      <c r="N122" s="6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customFormat="false" ht="14.25" hidden="false" customHeight="true" outlineLevel="0" collapsed="false">
      <c r="A123" s="51"/>
      <c r="B123" s="77" t="s">
        <v>177</v>
      </c>
      <c r="C123" s="77"/>
      <c r="D123" s="77"/>
      <c r="E123" s="77"/>
      <c r="F123" s="77"/>
      <c r="G123" s="77"/>
      <c r="H123" s="77"/>
      <c r="I123" s="77"/>
      <c r="J123" s="77" t="s">
        <v>84</v>
      </c>
      <c r="K123" s="6"/>
      <c r="L123" s="6"/>
      <c r="M123" s="6"/>
      <c r="N123" s="6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customFormat="false" ht="14.25" hidden="false" customHeight="true" outlineLevel="0" collapsed="false">
      <c r="A124" s="51"/>
      <c r="B124" s="77" t="s">
        <v>57</v>
      </c>
      <c r="C124" s="54" t="str">
        <f aca="false">B21</f>
        <v>MÓDULO 1 - COMPOSIÇÃO DA REMUNERAÇÃO</v>
      </c>
      <c r="D124" s="54"/>
      <c r="E124" s="54"/>
      <c r="F124" s="54"/>
      <c r="G124" s="54"/>
      <c r="H124" s="54"/>
      <c r="I124" s="54"/>
      <c r="J124" s="80" t="n">
        <f aca="false">J28</f>
        <v>1455</v>
      </c>
      <c r="K124" s="74"/>
      <c r="L124" s="74"/>
      <c r="M124" s="6"/>
      <c r="N124" s="6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customFormat="false" ht="12.75" hidden="false" customHeight="true" outlineLevel="0" collapsed="false">
      <c r="A125" s="51"/>
      <c r="B125" s="77" t="s">
        <v>59</v>
      </c>
      <c r="C125" s="54" t="str">
        <f aca="false">B31</f>
        <v>MÓDULO 2 – ENCARGOS E BENEFÍCIOS ANUAIS, MENSAIS E DIÁRIOS</v>
      </c>
      <c r="D125" s="54"/>
      <c r="E125" s="54"/>
      <c r="F125" s="54"/>
      <c r="G125" s="54"/>
      <c r="H125" s="54"/>
      <c r="I125" s="54"/>
      <c r="J125" s="80" t="n">
        <f aca="false">J64</f>
        <v>1089.2325</v>
      </c>
      <c r="K125" s="6"/>
      <c r="L125" s="74"/>
      <c r="M125" s="6"/>
      <c r="N125" s="6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customFormat="false" ht="14.25" hidden="false" customHeight="true" outlineLevel="0" collapsed="false">
      <c r="A126" s="51"/>
      <c r="B126" s="77" t="s">
        <v>62</v>
      </c>
      <c r="C126" s="54" t="str">
        <f aca="false">B67</f>
        <v>MÓDULO 3 – PROVISÃO PARA RESCISÃO</v>
      </c>
      <c r="D126" s="54"/>
      <c r="E126" s="54"/>
      <c r="F126" s="54"/>
      <c r="G126" s="54"/>
      <c r="H126" s="54"/>
      <c r="I126" s="54"/>
      <c r="J126" s="80" t="n">
        <f aca="false">J75</f>
        <v>90.9617499999999</v>
      </c>
      <c r="K126" s="6"/>
      <c r="L126" s="74"/>
      <c r="M126" s="6"/>
      <c r="N126" s="6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customFormat="false" ht="14.25" hidden="false" customHeight="true" outlineLevel="0" collapsed="false">
      <c r="A127" s="51"/>
      <c r="B127" s="77" t="s">
        <v>64</v>
      </c>
      <c r="C127" s="54" t="str">
        <f aca="false">B78</f>
        <v>MÓDULO 4 – CUSTO DE REPOSIÇÃO DO PROFISSIONAL AUSENTE</v>
      </c>
      <c r="D127" s="54"/>
      <c r="E127" s="54"/>
      <c r="F127" s="54"/>
      <c r="G127" s="54"/>
      <c r="H127" s="54"/>
      <c r="I127" s="54"/>
      <c r="J127" s="80" t="n">
        <f aca="false">J98</f>
        <v>51.9263328132534</v>
      </c>
      <c r="K127" s="6"/>
      <c r="L127" s="74"/>
      <c r="M127" s="6"/>
      <c r="N127" s="6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customFormat="false" ht="14.25" hidden="false" customHeight="true" outlineLevel="0" collapsed="false">
      <c r="A128" s="51"/>
      <c r="B128" s="77" t="s">
        <v>89</v>
      </c>
      <c r="C128" s="54" t="str">
        <f aca="false">B101</f>
        <v>MÓDULO 5 – INSUMOS DIVERSOS</v>
      </c>
      <c r="D128" s="54"/>
      <c r="E128" s="54"/>
      <c r="F128" s="54"/>
      <c r="G128" s="54"/>
      <c r="H128" s="54"/>
      <c r="I128" s="54"/>
      <c r="J128" s="80" t="n">
        <f aca="false">J107</f>
        <v>0</v>
      </c>
      <c r="K128" s="6"/>
      <c r="L128" s="74"/>
      <c r="M128" s="6"/>
      <c r="N128" s="6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customFormat="false" ht="14.25" hidden="false" customHeight="true" outlineLevel="0" collapsed="false">
      <c r="A129" s="51"/>
      <c r="B129" s="77"/>
      <c r="C129" s="77" t="s">
        <v>178</v>
      </c>
      <c r="D129" s="77"/>
      <c r="E129" s="77"/>
      <c r="F129" s="77"/>
      <c r="G129" s="77"/>
      <c r="H129" s="77"/>
      <c r="I129" s="77"/>
      <c r="J129" s="82" t="n">
        <f aca="false">(SUM(J124:J128))</f>
        <v>2687.12058281325</v>
      </c>
      <c r="K129" s="6"/>
      <c r="L129" s="74"/>
      <c r="M129" s="6"/>
      <c r="N129" s="6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customFormat="false" ht="12.75" hidden="false" customHeight="true" outlineLevel="0" collapsed="false">
      <c r="A130" s="51"/>
      <c r="B130" s="77" t="s">
        <v>105</v>
      </c>
      <c r="C130" s="54" t="str">
        <f aca="false">B110</f>
        <v>MÓDULO 6 – CUSTOS INDIRETOS, TRIBUTOS E LUCRO</v>
      </c>
      <c r="D130" s="54"/>
      <c r="E130" s="54"/>
      <c r="F130" s="54"/>
      <c r="G130" s="54"/>
      <c r="H130" s="54"/>
      <c r="I130" s="54"/>
      <c r="J130" s="80" t="n">
        <f aca="false">J119</f>
        <v>83.1068221488635</v>
      </c>
      <c r="K130" s="6"/>
      <c r="L130" s="6"/>
      <c r="M130" s="6"/>
      <c r="N130" s="6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customFormat="false" ht="14.25" hidden="false" customHeight="true" outlineLevel="0" collapsed="false">
      <c r="A131" s="51"/>
      <c r="B131" s="77" t="s">
        <v>179</v>
      </c>
      <c r="C131" s="77"/>
      <c r="D131" s="77"/>
      <c r="E131" s="77"/>
      <c r="F131" s="77"/>
      <c r="G131" s="77"/>
      <c r="H131" s="77"/>
      <c r="I131" s="77"/>
      <c r="J131" s="82" t="n">
        <f aca="false">(SUM(J129:J130))</f>
        <v>2770.22740496212</v>
      </c>
      <c r="K131" s="6"/>
      <c r="L131" s="6"/>
      <c r="M131" s="6"/>
      <c r="N131" s="6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customFormat="false" ht="14.25" hidden="false" customHeight="true" outlineLevel="0" collapsed="false">
      <c r="A132" s="51"/>
      <c r="B132" s="77"/>
      <c r="C132" s="106" t="s">
        <v>180</v>
      </c>
      <c r="D132" s="106"/>
      <c r="E132" s="106"/>
      <c r="F132" s="106"/>
      <c r="G132" s="106"/>
      <c r="H132" s="106"/>
      <c r="I132" s="77" t="n">
        <f aca="false">F10</f>
        <v>4</v>
      </c>
      <c r="J132" s="82" t="n">
        <f aca="false">J131*I132</f>
        <v>11080.9096198485</v>
      </c>
      <c r="K132" s="6"/>
      <c r="L132" s="6"/>
      <c r="M132" s="6"/>
      <c r="N132" s="6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customFormat="false" ht="14.25" hidden="false" customHeight="true" outlineLevel="0" collapsed="false">
      <c r="A133" s="51"/>
      <c r="B133" s="57"/>
      <c r="C133" s="57"/>
      <c r="D133" s="57"/>
      <c r="E133" s="57"/>
      <c r="F133" s="57"/>
      <c r="G133" s="57"/>
      <c r="H133" s="57"/>
      <c r="I133" s="57"/>
      <c r="J133" s="115" t="s">
        <v>181</v>
      </c>
      <c r="K133" s="74"/>
      <c r="L133" s="74"/>
      <c r="M133" s="74"/>
      <c r="N133" s="6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customFormat="false" ht="12.75" hidden="false" customHeight="true" outlineLevel="0" collapsed="false">
      <c r="A134" s="51"/>
      <c r="B134" s="57"/>
      <c r="C134" s="57"/>
      <c r="D134" s="57"/>
      <c r="E134" s="57"/>
      <c r="F134" s="57"/>
      <c r="G134" s="57"/>
      <c r="H134" s="57"/>
      <c r="I134" s="75"/>
      <c r="J134" s="76" t="n">
        <f aca="false">J131/J28</f>
        <v>1.90393636079871</v>
      </c>
      <c r="K134" s="74"/>
      <c r="L134" s="6"/>
      <c r="M134" s="6"/>
      <c r="N134" s="6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customFormat="false" ht="51" hidden="false" customHeight="true" outlineLevel="0" collapsed="false">
      <c r="A135" s="5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6"/>
      <c r="M135" s="74"/>
      <c r="N135" s="6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customFormat="false" ht="12.75" hidden="false" customHeight="true" outlineLevel="0" collapsed="false">
      <c r="A136" s="5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6"/>
      <c r="M136" s="6"/>
      <c r="N136" s="6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customFormat="false" ht="14.25" hidden="false" customHeight="true" outlineLevel="0" collapsed="false">
      <c r="A137" s="5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6"/>
      <c r="M137" s="6"/>
      <c r="N137" s="6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customFormat="false" ht="14.25" hidden="false" customHeight="true" outlineLevel="0" collapsed="false">
      <c r="A138" s="5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6"/>
      <c r="M138" s="6"/>
      <c r="N138" s="6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customFormat="false" ht="14.25" hidden="false" customHeight="true" outlineLevel="0" collapsed="false">
      <c r="A139" s="5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6"/>
      <c r="M139" s="6"/>
      <c r="N139" s="6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customFormat="false" ht="14.25" hidden="false" customHeight="true" outlineLevel="0" collapsed="false">
      <c r="A140" s="5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6"/>
      <c r="M140" s="6"/>
      <c r="N140" s="6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customFormat="false" ht="14.25" hidden="false" customHeight="true" outlineLevel="0" collapsed="false">
      <c r="A141" s="5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6"/>
      <c r="M141" s="6"/>
      <c r="N141" s="6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customFormat="false" ht="14.25" hidden="false" customHeight="true" outlineLevel="0" collapsed="false">
      <c r="A142" s="5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6"/>
      <c r="M142" s="6"/>
      <c r="N142" s="6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customFormat="false" ht="14.25" hidden="false" customHeight="true" outlineLevel="0" collapsed="false">
      <c r="A143" s="5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6"/>
      <c r="M143" s="6"/>
      <c r="N143" s="6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customFormat="false" ht="14.25" hidden="false" customHeight="true" outlineLevel="0" collapsed="false">
      <c r="A144" s="5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6"/>
      <c r="M144" s="6"/>
      <c r="N144" s="6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customFormat="false" ht="14.25" hidden="false" customHeight="true" outlineLevel="0" collapsed="false">
      <c r="A145" s="5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6"/>
      <c r="M145" s="6"/>
      <c r="N145" s="6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customFormat="false" ht="14.25" hidden="false" customHeight="true" outlineLevel="0" collapsed="false">
      <c r="A146" s="5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6"/>
      <c r="M146" s="6"/>
      <c r="N146" s="6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customFormat="false" ht="14.25" hidden="false" customHeight="true" outlineLevel="0" collapsed="false">
      <c r="A147" s="5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6"/>
      <c r="M147" s="6"/>
      <c r="N147" s="6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customFormat="false" ht="14.25" hidden="false" customHeight="true" outlineLevel="0" collapsed="false">
      <c r="A148" s="5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6"/>
      <c r="M148" s="6"/>
      <c r="N148" s="6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customFormat="false" ht="14.25" hidden="false" customHeight="true" outlineLevel="0" collapsed="false">
      <c r="A149" s="5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customFormat="false" ht="14.25" hidden="false" customHeight="true" outlineLevel="0" collapsed="false">
      <c r="A150" s="5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customFormat="false" ht="14.25" hidden="false" customHeight="true" outlineLevel="0" collapsed="false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customFormat="false" ht="14.25" hidden="false" customHeight="true" outlineLevel="0" collapsed="false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customFormat="false" ht="14.25" hidden="false" customHeight="true" outlineLevel="0" collapsed="false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customFormat="false" ht="14.25" hidden="false" customHeight="true" outlineLevel="0" collapsed="false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customFormat="false" ht="14.25" hidden="false" customHeight="true" outlineLevel="0" collapsed="false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customFormat="false" ht="14.25" hidden="false" customHeight="true" outlineLevel="0" collapsed="false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customFormat="false" ht="14.25" hidden="false" customHeight="true" outlineLevel="0" collapsed="false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customFormat="false" ht="14.25" hidden="false" customHeight="true" outlineLevel="0" collapsed="false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customFormat="false" ht="14.25" hidden="false" customHeight="true" outlineLevel="0" collapsed="false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customFormat="false" ht="14.25" hidden="false" customHeight="true" outlineLevel="0" collapsed="false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customFormat="false" ht="14.25" hidden="false" customHeight="true" outlineLevel="0" collapsed="false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customFormat="false" ht="14.25" hidden="false" customHeight="true" outlineLevel="0" collapsed="false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customFormat="false" ht="14.25" hidden="false" customHeight="true" outlineLevel="0" collapsed="false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customFormat="false" ht="14.25" hidden="false" customHeight="true" outlineLevel="0" collapsed="false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customFormat="false" ht="14.25" hidden="false" customHeight="true" outlineLevel="0" collapsed="false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customFormat="false" ht="14.25" hidden="false" customHeight="true" outlineLevel="0" collapsed="false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customFormat="false" ht="14.25" hidden="false" customHeight="true" outlineLevel="0" collapsed="false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customFormat="false" ht="14.25" hidden="false" customHeight="true" outlineLevel="0" collapsed="false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customFormat="false" ht="14.25" hidden="false" customHeight="true" outlineLevel="0" collapsed="false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customFormat="false" ht="14.25" hidden="false" customHeight="true" outlineLevel="0" collapsed="false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customFormat="false" ht="14.25" hidden="false" customHeight="true" outlineLevel="0" collapsed="false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customFormat="false" ht="14.25" hidden="false" customHeight="true" outlineLevel="0" collapsed="false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customFormat="false" ht="14.25" hidden="false" customHeight="true" outlineLevel="0" collapsed="false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customFormat="false" ht="14.25" hidden="false" customHeight="true" outlineLevel="0" collapsed="false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customFormat="false" ht="14.25" hidden="false" customHeight="true" outlineLevel="0" collapsed="false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customFormat="false" ht="14.25" hidden="false" customHeight="true" outlineLevel="0" collapsed="false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customFormat="false" ht="14.25" hidden="false" customHeight="true" outlineLevel="0" collapsed="false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customFormat="false" ht="14.25" hidden="false" customHeight="true" outlineLevel="0" collapsed="false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customFormat="false" ht="14.25" hidden="false" customHeight="true" outlineLevel="0" collapsed="false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customFormat="false" ht="14.25" hidden="false" customHeight="true" outlineLevel="0" collapsed="false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customFormat="false" ht="14.25" hidden="false" customHeight="true" outlineLevel="0" collapsed="false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customFormat="false" ht="14.25" hidden="false" customHeight="true" outlineLevel="0" collapsed="false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customFormat="false" ht="14.25" hidden="false" customHeight="true" outlineLevel="0" collapsed="false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customFormat="false" ht="14.25" hidden="false" customHeight="true" outlineLevel="0" collapsed="false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customFormat="false" ht="14.25" hidden="false" customHeight="true" outlineLevel="0" collapsed="false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customFormat="false" ht="14.25" hidden="false" customHeight="true" outlineLevel="0" collapsed="false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customFormat="false" ht="14.25" hidden="false" customHeight="true" outlineLevel="0" collapsed="false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customFormat="false" ht="14.25" hidden="false" customHeight="true" outlineLevel="0" collapsed="false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customFormat="false" ht="14.25" hidden="false" customHeight="true" outlineLevel="0" collapsed="false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customFormat="false" ht="14.25" hidden="false" customHeight="true" outlineLevel="0" collapsed="false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customFormat="false" ht="14.25" hidden="false" customHeight="true" outlineLevel="0" collapsed="false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customFormat="false" ht="14.25" hidden="false" customHeight="true" outlineLevel="0" collapsed="false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customFormat="false" ht="14.25" hidden="false" customHeight="true" outlineLevel="0" collapsed="false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customFormat="false" ht="14.25" hidden="false" customHeight="true" outlineLevel="0" collapsed="false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customFormat="false" ht="14.25" hidden="false" customHeight="true" outlineLevel="0" collapsed="false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customFormat="false" ht="14.25" hidden="false" customHeight="true" outlineLevel="0" collapsed="false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customFormat="false" ht="14.25" hidden="false" customHeight="true" outlineLevel="0" collapsed="false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customFormat="false" ht="14.25" hidden="false" customHeight="true" outlineLevel="0" collapsed="false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customFormat="false" ht="14.25" hidden="false" customHeight="true" outlineLevel="0" collapsed="false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customFormat="false" ht="14.25" hidden="false" customHeight="true" outlineLevel="0" collapsed="false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customFormat="false" ht="14.25" hidden="false" customHeight="true" outlineLevel="0" collapsed="false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customFormat="false" ht="14.25" hidden="false" customHeight="true" outlineLevel="0" collapsed="false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customFormat="false" ht="14.25" hidden="false" customHeight="true" outlineLevel="0" collapsed="false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customFormat="false" ht="14.25" hidden="false" customHeight="true" outlineLevel="0" collapsed="false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customFormat="false" ht="14.25" hidden="false" customHeight="true" outlineLevel="0" collapsed="false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customFormat="false" ht="14.25" hidden="false" customHeight="true" outlineLevel="0" collapsed="false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customFormat="false" ht="14.25" hidden="false" customHeight="true" outlineLevel="0" collapsed="false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customFormat="false" ht="14.25" hidden="false" customHeight="true" outlineLevel="0" collapsed="false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customFormat="false" ht="14.25" hidden="false" customHeight="true" outlineLevel="0" collapsed="false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customFormat="false" ht="14.25" hidden="false" customHeight="true" outlineLevel="0" collapsed="false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customFormat="false" ht="14.25" hidden="false" customHeight="true" outlineLevel="0" collapsed="false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customFormat="false" ht="14.25" hidden="false" customHeight="true" outlineLevel="0" collapsed="false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customFormat="false" ht="14.25" hidden="false" customHeight="true" outlineLevel="0" collapsed="false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customFormat="false" ht="14.25" hidden="false" customHeight="true" outlineLevel="0" collapsed="false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customFormat="false" ht="14.25" hidden="false" customHeight="true" outlineLevel="0" collapsed="false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customFormat="false" ht="14.25" hidden="false" customHeight="true" outlineLevel="0" collapsed="false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customFormat="false" ht="14.25" hidden="false" customHeight="true" outlineLevel="0" collapsed="false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customFormat="false" ht="14.25" hidden="false" customHeight="true" outlineLevel="0" collapsed="false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customFormat="false" ht="14.25" hidden="false" customHeight="true" outlineLevel="0" collapsed="false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customFormat="false" ht="14.25" hidden="false" customHeight="true" outlineLevel="0" collapsed="false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customFormat="false" ht="14.25" hidden="false" customHeight="true" outlineLevel="0" collapsed="false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customFormat="false" ht="14.25" hidden="false" customHeight="true" outlineLevel="0" collapsed="false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customFormat="false" ht="14.25" hidden="false" customHeight="true" outlineLevel="0" collapsed="false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customFormat="false" ht="14.25" hidden="false" customHeight="true" outlineLevel="0" collapsed="false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customFormat="false" ht="14.25" hidden="false" customHeight="true" outlineLevel="0" collapsed="false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customFormat="false" ht="14.25" hidden="false" customHeight="true" outlineLevel="0" collapsed="false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customFormat="false" ht="14.25" hidden="false" customHeight="true" outlineLevel="0" collapsed="false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customFormat="false" ht="14.25" hidden="false" customHeight="true" outlineLevel="0" collapsed="false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customFormat="false" ht="14.25" hidden="false" customHeight="true" outlineLevel="0" collapsed="false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customFormat="false" ht="14.25" hidden="false" customHeight="true" outlineLevel="0" collapsed="false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customFormat="false" ht="14.25" hidden="false" customHeight="true" outlineLevel="0" collapsed="false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customFormat="false" ht="14.25" hidden="false" customHeight="true" outlineLevel="0" collapsed="false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customFormat="false" ht="14.25" hidden="false" customHeight="true" outlineLevel="0" collapsed="false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customFormat="false" ht="14.25" hidden="false" customHeight="true" outlineLevel="0" collapsed="false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customFormat="false" ht="14.25" hidden="false" customHeight="true" outlineLevel="0" collapsed="false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customFormat="false" ht="14.25" hidden="false" customHeight="true" outlineLevel="0" collapsed="false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customFormat="false" ht="14.25" hidden="false" customHeight="true" outlineLevel="0" collapsed="false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customFormat="false" ht="14.25" hidden="false" customHeight="true" outlineLevel="0" collapsed="false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customFormat="false" ht="14.25" hidden="false" customHeight="true" outlineLevel="0" collapsed="false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customFormat="false" ht="14.25" hidden="false" customHeight="true" outlineLevel="0" collapsed="false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customFormat="false" ht="14.25" hidden="false" customHeight="true" outlineLevel="0" collapsed="false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customFormat="false" ht="14.25" hidden="false" customHeight="true" outlineLevel="0" collapsed="false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customFormat="false" ht="14.25" hidden="false" customHeight="true" outlineLevel="0" collapsed="false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customFormat="false" ht="14.25" hidden="false" customHeight="true" outlineLevel="0" collapsed="false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customFormat="false" ht="14.25" hidden="false" customHeight="true" outlineLevel="0" collapsed="false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customFormat="false" ht="14.25" hidden="false" customHeight="true" outlineLevel="0" collapsed="false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customFormat="false" ht="14.25" hidden="false" customHeight="true" outlineLevel="0" collapsed="false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customFormat="false" ht="14.25" hidden="false" customHeight="true" outlineLevel="0" collapsed="false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customFormat="false" ht="14.25" hidden="false" customHeight="true" outlineLevel="0" collapsed="false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customFormat="false" ht="14.25" hidden="false" customHeight="true" outlineLevel="0" collapsed="false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customFormat="false" ht="14.25" hidden="false" customHeight="true" outlineLevel="0" collapsed="false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customFormat="false" ht="14.25" hidden="false" customHeight="true" outlineLevel="0" collapsed="false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customFormat="false" ht="14.25" hidden="false" customHeight="true" outlineLevel="0" collapsed="false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customFormat="false" ht="14.25" hidden="false" customHeight="true" outlineLevel="0" collapsed="false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customFormat="false" ht="14.25" hidden="false" customHeight="true" outlineLevel="0" collapsed="false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customFormat="false" ht="14.25" hidden="false" customHeight="true" outlineLevel="0" collapsed="false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customFormat="false" ht="14.25" hidden="false" customHeight="true" outlineLevel="0" collapsed="false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customFormat="false" ht="14.25" hidden="false" customHeight="true" outlineLevel="0" collapsed="false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customFormat="false" ht="14.25" hidden="false" customHeight="true" outlineLevel="0" collapsed="false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customFormat="false" ht="14.25" hidden="false" customHeight="true" outlineLevel="0" collapsed="false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customFormat="false" ht="14.25" hidden="false" customHeight="true" outlineLevel="0" collapsed="false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customFormat="false" ht="14.25" hidden="false" customHeight="true" outlineLevel="0" collapsed="false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2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2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2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2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2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2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2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2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2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2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2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2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2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2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2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2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2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2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2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2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2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2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2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2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2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2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2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2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2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2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2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2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2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2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2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2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2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2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2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2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2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2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2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2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2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2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2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2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2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2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2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2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2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2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2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2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2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2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2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2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2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2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2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2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2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2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2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2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2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2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2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2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2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2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2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2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2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2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2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2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2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2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2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2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2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2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2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2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2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2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2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2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2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2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2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2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2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2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2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2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2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2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2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2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2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2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2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2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2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2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2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2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2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2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2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2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2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2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2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2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2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2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2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2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2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2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2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2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2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2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2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2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2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2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2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2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2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2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2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2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2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2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2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2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2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2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2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2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2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2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2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2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2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2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2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2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2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2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2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2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2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2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2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2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2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2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2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2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2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2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2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2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2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2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2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2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2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2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2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2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2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2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2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2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2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2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2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2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2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2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2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2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2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2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2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2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2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2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2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2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2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2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2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2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2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2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2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2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2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2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2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2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2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2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2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2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2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2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2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2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2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2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2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2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2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2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2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2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2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2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2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2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2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2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2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2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2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2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2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2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2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2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2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2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2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2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2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2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2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2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2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2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2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2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2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2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2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2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2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2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2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2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2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2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2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2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2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2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2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2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2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2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2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2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2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2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2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2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2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2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2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2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2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2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2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2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2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2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2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2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2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2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2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2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2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2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2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2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2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2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2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2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2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2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2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2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2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2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2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2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2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2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2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2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2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2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2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2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2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2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2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2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2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2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2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2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2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2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2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2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2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2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2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2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2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2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2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2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2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2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2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2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2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2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2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2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2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2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2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2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2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2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2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2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2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2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2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2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2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2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2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2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2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2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2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2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2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2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2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2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2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2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2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2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2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2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2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2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2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2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2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2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2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2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2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2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2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2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2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2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2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2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2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2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2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2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2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2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2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2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2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2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2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2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2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2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2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2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2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2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2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2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2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2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2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2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2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2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2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2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2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2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2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2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2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2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2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2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2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2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2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2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2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2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2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2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2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2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2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2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2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2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2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2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2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2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2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2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2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2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2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2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2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2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2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2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2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2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2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2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2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2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2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2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2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2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2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2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2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2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2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2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2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2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2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2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2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2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2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2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2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2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2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2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2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2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2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2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2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2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2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2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2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2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2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2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2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2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2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2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2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2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2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2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2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2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2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2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2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2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2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2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2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2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2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2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2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2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2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2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2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2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2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2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2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2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2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2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2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2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2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2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2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2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2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2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2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2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2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2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2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2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2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2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2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2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2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2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2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2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2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2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2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2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2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2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2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2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2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2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2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2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2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2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2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2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2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2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2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2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2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2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2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2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2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2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2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2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2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2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2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2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2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2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2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2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2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2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2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2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2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2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2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2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2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2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2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2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2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2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2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2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2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2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2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2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2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2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2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2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2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2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2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2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2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2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2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2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2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2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2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2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2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2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2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2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2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2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2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2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2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2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2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2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2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2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2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2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2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2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2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2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2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2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2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2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2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2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2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2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2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2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2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2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2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2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2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2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2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2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2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2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2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2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2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2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sheet="true" password="c59b" objects="true" scenarios="true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  <mergeCell ref="B131:I131"/>
    <mergeCell ref="C132:H132"/>
    <mergeCell ref="B135:K150"/>
  </mergeCells>
  <printOptions headings="false" gridLines="false" gridLinesSet="true" horizontalCentered="false" verticalCentered="false"/>
  <pageMargins left="0.7" right="0.7" top="0.75" bottom="0.75" header="0" footer="0"/>
  <pageSetup paperSize="9" scale="57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7"/>
  <sheetViews>
    <sheetView showFormulas="false" showGridLines="fals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J131" activeCellId="0" sqref="J131"/>
    </sheetView>
  </sheetViews>
  <sheetFormatPr defaultColWidth="14.58984375" defaultRowHeight="12.75" zeroHeight="false" outlineLevelRow="0" outlineLevelCol="0"/>
  <cols>
    <col collapsed="false" customWidth="true" hidden="false" outlineLevel="0" max="1" min="1" style="1" width="1.42"/>
    <col collapsed="false" customWidth="true" hidden="false" outlineLevel="0" max="2" min="2" style="1" width="8.41"/>
    <col collapsed="false" customWidth="true" hidden="false" outlineLevel="0" max="4" min="4" style="1" width="24"/>
    <col collapsed="false" customWidth="true" hidden="false" outlineLevel="0" max="5" min="5" style="1" width="16.29"/>
    <col collapsed="false" customWidth="true" hidden="false" outlineLevel="0" max="6" min="6" style="1" width="26"/>
    <col collapsed="false" customWidth="true" hidden="false" outlineLevel="0" max="7" min="7" style="1" width="10.58"/>
    <col collapsed="false" customWidth="true" hidden="false" outlineLevel="0" max="8" min="8" style="1" width="11.3"/>
    <col collapsed="false" customWidth="true" hidden="false" outlineLevel="0" max="9" min="9" style="1" width="10.71"/>
    <col collapsed="false" customWidth="true" hidden="false" outlineLevel="0" max="10" min="10" style="1" width="23.01"/>
    <col collapsed="false" customWidth="true" hidden="false" outlineLevel="0" max="11" min="11" style="1" width="24"/>
    <col collapsed="false" customWidth="true" hidden="false" outlineLevel="0" max="12" min="12" style="1" width="17.71"/>
    <col collapsed="false" customWidth="true" hidden="false" outlineLevel="0" max="13" min="13" style="1" width="18"/>
    <col collapsed="false" customWidth="true" hidden="false" outlineLevel="0" max="14" min="14" style="1" width="17.58"/>
    <col collapsed="false" customWidth="true" hidden="false" outlineLevel="0" max="26" min="15" style="1" width="7.87"/>
  </cols>
  <sheetData>
    <row r="1" customFormat="false" ht="16.5" hidden="false" customHeight="true" outlineLevel="0" collapsed="false">
      <c r="A1" s="51"/>
      <c r="B1" s="52"/>
      <c r="C1" s="52"/>
      <c r="D1" s="52"/>
      <c r="E1" s="52"/>
      <c r="F1" s="52"/>
      <c r="G1" s="52"/>
      <c r="H1" s="52"/>
      <c r="I1" s="52"/>
      <c r="J1" s="52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customFormat="false" ht="16.5" hidden="false" customHeight="true" outlineLevel="0" collapsed="false">
      <c r="A2" s="51"/>
      <c r="B2" s="53" t="s">
        <v>56</v>
      </c>
      <c r="C2" s="53"/>
      <c r="D2" s="53"/>
      <c r="E2" s="53"/>
      <c r="F2" s="53"/>
      <c r="G2" s="53"/>
      <c r="H2" s="53"/>
      <c r="I2" s="53"/>
      <c r="J2" s="53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customFormat="false" ht="16.5" hidden="false" customHeight="true" outlineLevel="0" collapsed="false">
      <c r="A3" s="51"/>
      <c r="B3" s="54" t="s">
        <v>57</v>
      </c>
      <c r="C3" s="54" t="s">
        <v>58</v>
      </c>
      <c r="D3" s="54"/>
      <c r="E3" s="54"/>
      <c r="F3" s="54"/>
      <c r="G3" s="54"/>
      <c r="H3" s="54"/>
      <c r="I3" s="54"/>
      <c r="J3" s="55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customFormat="false" ht="16.5" hidden="false" customHeight="true" outlineLevel="0" collapsed="false">
      <c r="A4" s="51"/>
      <c r="B4" s="54" t="s">
        <v>59</v>
      </c>
      <c r="C4" s="54" t="s">
        <v>60</v>
      </c>
      <c r="D4" s="54"/>
      <c r="E4" s="54"/>
      <c r="F4" s="54"/>
      <c r="G4" s="54"/>
      <c r="H4" s="54"/>
      <c r="I4" s="54"/>
      <c r="J4" s="54" t="s">
        <v>61</v>
      </c>
      <c r="K4" s="5"/>
      <c r="L4" s="5"/>
      <c r="M4" s="5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customFormat="false" ht="16.5" hidden="false" customHeight="true" outlineLevel="0" collapsed="false">
      <c r="A5" s="51"/>
      <c r="B5" s="54" t="s">
        <v>62</v>
      </c>
      <c r="C5" s="54" t="s">
        <v>63</v>
      </c>
      <c r="D5" s="54"/>
      <c r="E5" s="54"/>
      <c r="F5" s="54"/>
      <c r="G5" s="54"/>
      <c r="H5" s="54"/>
      <c r="I5" s="54"/>
      <c r="J5" s="56" t="n">
        <f aca="false">'Aux Cozinha 44h'!J5</f>
        <v>2024</v>
      </c>
      <c r="K5" s="5"/>
      <c r="L5" s="5"/>
      <c r="M5" s="5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customFormat="false" ht="16.5" hidden="false" customHeight="true" outlineLevel="0" collapsed="false">
      <c r="A6" s="51"/>
      <c r="B6" s="54" t="s">
        <v>64</v>
      </c>
      <c r="C6" s="54" t="s">
        <v>65</v>
      </c>
      <c r="D6" s="54"/>
      <c r="E6" s="54"/>
      <c r="F6" s="54"/>
      <c r="G6" s="54"/>
      <c r="H6" s="54"/>
      <c r="I6" s="54"/>
      <c r="J6" s="54" t="n">
        <v>30</v>
      </c>
      <c r="K6" s="5"/>
      <c r="L6" s="5"/>
      <c r="M6" s="5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customFormat="false" ht="16.5" hidden="false" customHeight="true" outlineLevel="0" collapsed="false">
      <c r="A7" s="51"/>
      <c r="B7" s="57"/>
      <c r="C7" s="57"/>
      <c r="D7" s="57"/>
      <c r="E7" s="57"/>
      <c r="F7" s="57"/>
      <c r="G7" s="57"/>
      <c r="H7" s="57"/>
      <c r="I7" s="57"/>
      <c r="J7" s="58" t="n">
        <v>15.22</v>
      </c>
      <c r="K7" s="5"/>
      <c r="L7" s="5"/>
      <c r="M7" s="5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customFormat="false" ht="12.75" hidden="false" customHeight="true" outlineLevel="0" collapsed="false">
      <c r="A8" s="51"/>
      <c r="B8" s="53" t="s">
        <v>66</v>
      </c>
      <c r="C8" s="53"/>
      <c r="D8" s="53"/>
      <c r="E8" s="53"/>
      <c r="F8" s="53"/>
      <c r="G8" s="53"/>
      <c r="H8" s="53"/>
      <c r="I8" s="53"/>
      <c r="J8" s="53"/>
      <c r="K8" s="5"/>
      <c r="L8" s="5"/>
      <c r="M8" s="5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customFormat="false" ht="12.75" hidden="false" customHeight="true" outlineLevel="0" collapsed="false">
      <c r="A9" s="51"/>
      <c r="B9" s="54" t="s">
        <v>67</v>
      </c>
      <c r="C9" s="54"/>
      <c r="D9" s="54" t="s">
        <v>68</v>
      </c>
      <c r="E9" s="54"/>
      <c r="F9" s="54" t="s">
        <v>69</v>
      </c>
      <c r="G9" s="54"/>
      <c r="H9" s="54"/>
      <c r="I9" s="54"/>
      <c r="J9" s="54"/>
      <c r="K9" s="5"/>
      <c r="L9" s="5"/>
      <c r="M9" s="5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customFormat="false" ht="12.75" hidden="false" customHeight="true" outlineLevel="0" collapsed="false">
      <c r="A10" s="51"/>
      <c r="B10" s="59" t="s">
        <v>182</v>
      </c>
      <c r="C10" s="59"/>
      <c r="D10" s="54" t="s">
        <v>3</v>
      </c>
      <c r="E10" s="54"/>
      <c r="F10" s="59" t="n">
        <v>4</v>
      </c>
      <c r="G10" s="59"/>
      <c r="H10" s="59"/>
      <c r="I10" s="59"/>
      <c r="J10" s="59"/>
      <c r="K10" s="5"/>
      <c r="L10" s="5"/>
      <c r="M10" s="5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customFormat="false" ht="12.75" hidden="false" customHeight="true" outlineLevel="0" collapsed="false">
      <c r="A11" s="51"/>
      <c r="B11" s="57"/>
      <c r="C11" s="57"/>
      <c r="D11" s="57"/>
      <c r="E11" s="57"/>
      <c r="F11" s="57"/>
      <c r="G11" s="57"/>
      <c r="H11" s="57"/>
      <c r="I11" s="57"/>
      <c r="J11" s="57"/>
      <c r="K11" s="5"/>
      <c r="L11" s="5"/>
      <c r="M11" s="5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customFormat="false" ht="16.5" hidden="false" customHeight="true" outlineLevel="0" collapsed="false">
      <c r="A12" s="51"/>
      <c r="B12" s="53" t="s">
        <v>71</v>
      </c>
      <c r="C12" s="53"/>
      <c r="D12" s="53"/>
      <c r="E12" s="53"/>
      <c r="F12" s="53"/>
      <c r="G12" s="53"/>
      <c r="H12" s="53"/>
      <c r="I12" s="53"/>
      <c r="J12" s="53"/>
      <c r="K12" s="5"/>
      <c r="L12" s="5"/>
      <c r="M12" s="5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customFormat="false" ht="12.75" hidden="false" customHeight="true" outlineLevel="0" collapsed="false">
      <c r="A13" s="51"/>
      <c r="B13" s="54" t="n">
        <v>1</v>
      </c>
      <c r="C13" s="54" t="s">
        <v>72</v>
      </c>
      <c r="D13" s="54"/>
      <c r="E13" s="54"/>
      <c r="F13" s="54"/>
      <c r="G13" s="54"/>
      <c r="H13" s="54"/>
      <c r="I13" s="54"/>
      <c r="J13" s="54" t="str">
        <f aca="false">B10</f>
        <v>Auxiliar de Cozinha 12 x 36</v>
      </c>
      <c r="K13" s="6"/>
      <c r="L13" s="6"/>
      <c r="M13" s="6"/>
      <c r="N13" s="6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customFormat="false" ht="12.75" hidden="false" customHeight="true" outlineLevel="0" collapsed="false">
      <c r="A14" s="51"/>
      <c r="B14" s="54" t="n">
        <v>2</v>
      </c>
      <c r="C14" s="54" t="s">
        <v>73</v>
      </c>
      <c r="D14" s="54"/>
      <c r="E14" s="54"/>
      <c r="F14" s="54"/>
      <c r="G14" s="54"/>
      <c r="H14" s="54"/>
      <c r="I14" s="54"/>
      <c r="J14" s="59" t="s">
        <v>74</v>
      </c>
      <c r="K14" s="6"/>
      <c r="L14" s="6"/>
      <c r="M14" s="6"/>
      <c r="N14" s="6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customFormat="false" ht="12.75" hidden="false" customHeight="true" outlineLevel="0" collapsed="false">
      <c r="A15" s="51"/>
      <c r="B15" s="54" t="n">
        <v>3</v>
      </c>
      <c r="C15" s="54" t="s">
        <v>75</v>
      </c>
      <c r="D15" s="54"/>
      <c r="E15" s="54"/>
      <c r="F15" s="54"/>
      <c r="G15" s="54"/>
      <c r="H15" s="54"/>
      <c r="I15" s="54"/>
      <c r="J15" s="60" t="n">
        <f aca="false">'Aux Cozinha 44h'!J15</f>
        <v>1455</v>
      </c>
      <c r="K15" s="61"/>
      <c r="L15" s="6"/>
      <c r="M15" s="6"/>
      <c r="N15" s="6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customFormat="false" ht="24.75" hidden="false" customHeight="true" outlineLevel="0" collapsed="false">
      <c r="A16" s="51"/>
      <c r="B16" s="62" t="n">
        <v>4</v>
      </c>
      <c r="C16" s="63" t="s">
        <v>76</v>
      </c>
      <c r="D16" s="63"/>
      <c r="E16" s="63"/>
      <c r="F16" s="63"/>
      <c r="G16" s="63"/>
      <c r="H16" s="63"/>
      <c r="I16" s="63"/>
      <c r="J16" s="64" t="s">
        <v>183</v>
      </c>
      <c r="K16" s="6"/>
      <c r="L16" s="6"/>
      <c r="M16" s="6"/>
      <c r="N16" s="6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customFormat="false" ht="26.25" hidden="false" customHeight="true" outlineLevel="0" collapsed="false">
      <c r="A17" s="51"/>
      <c r="B17" s="62" t="n">
        <v>5</v>
      </c>
      <c r="C17" s="63" t="s">
        <v>78</v>
      </c>
      <c r="D17" s="63"/>
      <c r="E17" s="63"/>
      <c r="F17" s="63"/>
      <c r="G17" s="63"/>
      <c r="H17" s="63"/>
      <c r="I17" s="63"/>
      <c r="J17" s="65" t="str">
        <f aca="false">'Aux Cozinha 44h'!J17</f>
        <v>SIND EMPRES REF COLETIVAS EST MG</v>
      </c>
      <c r="K17" s="6"/>
      <c r="L17" s="6"/>
      <c r="M17" s="6"/>
      <c r="N17" s="6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customFormat="false" ht="12.75" hidden="false" customHeight="true" outlineLevel="0" collapsed="false">
      <c r="A18" s="51"/>
      <c r="B18" s="54" t="n">
        <v>6</v>
      </c>
      <c r="C18" s="54" t="s">
        <v>80</v>
      </c>
      <c r="D18" s="54"/>
      <c r="E18" s="54"/>
      <c r="F18" s="54"/>
      <c r="G18" s="54"/>
      <c r="H18" s="54"/>
      <c r="I18" s="54"/>
      <c r="J18" s="66" t="n">
        <f aca="false">'Aux Cozinha 44h'!J18</f>
        <v>45292</v>
      </c>
      <c r="K18" s="6"/>
      <c r="L18" s="6"/>
      <c r="M18" s="6"/>
      <c r="N18" s="6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customFormat="false" ht="16.5" hidden="false" customHeight="true" outlineLevel="0" collapsed="false">
      <c r="A19" s="51"/>
      <c r="B19" s="67"/>
      <c r="C19" s="67"/>
      <c r="D19" s="67"/>
      <c r="E19" s="67"/>
      <c r="F19" s="67"/>
      <c r="G19" s="67"/>
      <c r="H19" s="67"/>
      <c r="I19" s="67"/>
      <c r="J19" s="67"/>
      <c r="K19" s="6"/>
      <c r="L19" s="6"/>
      <c r="M19" s="6"/>
      <c r="N19" s="6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customFormat="false" ht="16.5" hidden="false" customHeight="true" outlineLevel="0" collapsed="false">
      <c r="A20" s="51"/>
      <c r="B20" s="57"/>
      <c r="C20" s="57"/>
      <c r="D20" s="57"/>
      <c r="E20" s="57"/>
      <c r="F20" s="57"/>
      <c r="G20" s="57"/>
      <c r="H20" s="57"/>
      <c r="I20" s="57"/>
      <c r="J20" s="57"/>
      <c r="K20" s="6"/>
      <c r="L20" s="6"/>
      <c r="M20" s="6"/>
      <c r="N20" s="6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customFormat="false" ht="16.5" hidden="false" customHeight="true" outlineLevel="0" collapsed="false">
      <c r="A21" s="51"/>
      <c r="B21" s="68" t="s">
        <v>81</v>
      </c>
      <c r="C21" s="68"/>
      <c r="D21" s="68"/>
      <c r="E21" s="68"/>
      <c r="F21" s="68"/>
      <c r="G21" s="68"/>
      <c r="H21" s="68"/>
      <c r="I21" s="68"/>
      <c r="J21" s="68"/>
      <c r="K21" s="6"/>
      <c r="L21" s="6"/>
      <c r="M21" s="6"/>
      <c r="N21" s="6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customFormat="false" ht="12.75" hidden="false" customHeight="true" outlineLevel="0" collapsed="false">
      <c r="A22" s="51"/>
      <c r="B22" s="69" t="n">
        <v>1</v>
      </c>
      <c r="C22" s="69" t="s">
        <v>82</v>
      </c>
      <c r="D22" s="69"/>
      <c r="E22" s="69"/>
      <c r="F22" s="69"/>
      <c r="G22" s="69"/>
      <c r="H22" s="69"/>
      <c r="I22" s="69" t="s">
        <v>83</v>
      </c>
      <c r="J22" s="69" t="s">
        <v>84</v>
      </c>
      <c r="K22" s="6"/>
      <c r="L22" s="6"/>
      <c r="M22" s="6"/>
      <c r="N22" s="6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customFormat="false" ht="12.75" hidden="false" customHeight="true" outlineLevel="0" collapsed="false">
      <c r="A23" s="51"/>
      <c r="B23" s="69" t="s">
        <v>57</v>
      </c>
      <c r="C23" s="56" t="s">
        <v>85</v>
      </c>
      <c r="D23" s="56"/>
      <c r="E23" s="56"/>
      <c r="F23" s="56"/>
      <c r="G23" s="56"/>
      <c r="H23" s="56"/>
      <c r="I23" s="56"/>
      <c r="J23" s="70" t="n">
        <f aca="false">J15</f>
        <v>1455</v>
      </c>
      <c r="K23" s="6"/>
      <c r="L23" s="6"/>
      <c r="M23" s="6"/>
      <c r="N23" s="6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customFormat="false" ht="12.75" hidden="false" customHeight="true" outlineLevel="0" collapsed="false">
      <c r="A24" s="51"/>
      <c r="B24" s="69" t="s">
        <v>59</v>
      </c>
      <c r="C24" s="56" t="s">
        <v>86</v>
      </c>
      <c r="D24" s="56"/>
      <c r="E24" s="56"/>
      <c r="F24" s="56"/>
      <c r="G24" s="56"/>
      <c r="H24" s="56"/>
      <c r="I24" s="71"/>
      <c r="J24" s="70" t="n">
        <f aca="false">J23*I24</f>
        <v>0</v>
      </c>
      <c r="K24" s="6"/>
      <c r="L24" s="6"/>
      <c r="M24" s="6"/>
      <c r="N24" s="6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customFormat="false" ht="12.75" hidden="false" customHeight="true" outlineLevel="0" collapsed="false">
      <c r="A25" s="51"/>
      <c r="B25" s="69" t="s">
        <v>62</v>
      </c>
      <c r="C25" s="56" t="s">
        <v>87</v>
      </c>
      <c r="D25" s="56"/>
      <c r="E25" s="56"/>
      <c r="F25" s="56"/>
      <c r="G25" s="56"/>
      <c r="H25" s="56"/>
      <c r="I25" s="71"/>
      <c r="J25" s="70" t="n">
        <v>0</v>
      </c>
      <c r="K25" s="72"/>
      <c r="L25" s="6"/>
      <c r="M25" s="6"/>
      <c r="N25" s="6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customFormat="false" ht="12.75" hidden="false" customHeight="true" outlineLevel="0" collapsed="false">
      <c r="A26" s="51"/>
      <c r="B26" s="69" t="s">
        <v>64</v>
      </c>
      <c r="C26" s="56" t="s">
        <v>88</v>
      </c>
      <c r="D26" s="56"/>
      <c r="E26" s="56"/>
      <c r="F26" s="56"/>
      <c r="G26" s="56"/>
      <c r="H26" s="56"/>
      <c r="I26" s="71"/>
      <c r="J26" s="70" t="n">
        <v>0</v>
      </c>
      <c r="K26" s="6"/>
      <c r="L26" s="6"/>
      <c r="M26" s="6"/>
      <c r="N26" s="6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customFormat="false" ht="12.75" hidden="false" customHeight="true" outlineLevel="0" collapsed="false">
      <c r="A27" s="51"/>
      <c r="B27" s="69" t="s">
        <v>89</v>
      </c>
      <c r="C27" s="56" t="s">
        <v>90</v>
      </c>
      <c r="D27" s="56"/>
      <c r="E27" s="56"/>
      <c r="F27" s="56"/>
      <c r="G27" s="56"/>
      <c r="H27" s="56"/>
      <c r="I27" s="71"/>
      <c r="J27" s="70" t="n">
        <v>0</v>
      </c>
      <c r="K27" s="6"/>
      <c r="L27" s="6"/>
      <c r="M27" s="6"/>
      <c r="N27" s="6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customFormat="false" ht="12.75" hidden="false" customHeight="true" outlineLevel="0" collapsed="false">
      <c r="A28" s="51"/>
      <c r="B28" s="69" t="s">
        <v>91</v>
      </c>
      <c r="C28" s="69"/>
      <c r="D28" s="69"/>
      <c r="E28" s="69"/>
      <c r="F28" s="69"/>
      <c r="G28" s="69"/>
      <c r="H28" s="69"/>
      <c r="I28" s="69"/>
      <c r="J28" s="73" t="n">
        <f aca="false">SUM(J23:J27)</f>
        <v>1455</v>
      </c>
      <c r="K28" s="74"/>
      <c r="L28" s="6"/>
      <c r="M28" s="6"/>
      <c r="N28" s="6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customFormat="false" ht="14.25" hidden="false" customHeight="true" outlineLevel="0" collapsed="false">
      <c r="A29" s="51"/>
      <c r="B29" s="75"/>
      <c r="C29" s="75"/>
      <c r="D29" s="75"/>
      <c r="E29" s="75"/>
      <c r="F29" s="75"/>
      <c r="G29" s="75"/>
      <c r="H29" s="75"/>
      <c r="I29" s="75"/>
      <c r="J29" s="76"/>
      <c r="K29" s="6"/>
      <c r="L29" s="6"/>
      <c r="M29" s="6"/>
      <c r="N29" s="6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customFormat="false" ht="14.25" hidden="false" customHeight="true" outlineLevel="0" collapsed="false">
      <c r="A30" s="51"/>
      <c r="B30" s="75"/>
      <c r="C30" s="75"/>
      <c r="D30" s="75"/>
      <c r="E30" s="75"/>
      <c r="F30" s="75"/>
      <c r="G30" s="75"/>
      <c r="H30" s="75"/>
      <c r="I30" s="75"/>
      <c r="J30" s="76"/>
      <c r="K30" s="6"/>
      <c r="L30" s="6"/>
      <c r="M30" s="6"/>
      <c r="N30" s="6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customFormat="false" ht="12.75" hidden="false" customHeight="true" outlineLevel="0" collapsed="false">
      <c r="A31" s="51"/>
      <c r="B31" s="53" t="s">
        <v>92</v>
      </c>
      <c r="C31" s="53"/>
      <c r="D31" s="53"/>
      <c r="E31" s="53"/>
      <c r="F31" s="53"/>
      <c r="G31" s="53"/>
      <c r="H31" s="53"/>
      <c r="I31" s="53"/>
      <c r="J31" s="53"/>
      <c r="K31" s="6"/>
      <c r="L31" s="6"/>
      <c r="M31" s="6"/>
      <c r="N31" s="6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customFormat="false" ht="12.75" hidden="false" customHeight="true" outlineLevel="0" collapsed="false">
      <c r="A32" s="51"/>
      <c r="B32" s="77" t="s">
        <v>93</v>
      </c>
      <c r="C32" s="77"/>
      <c r="D32" s="77"/>
      <c r="E32" s="77"/>
      <c r="F32" s="77"/>
      <c r="G32" s="77"/>
      <c r="H32" s="77"/>
      <c r="I32" s="77" t="s">
        <v>83</v>
      </c>
      <c r="J32" s="77" t="s">
        <v>84</v>
      </c>
      <c r="K32" s="6"/>
      <c r="L32" s="6"/>
      <c r="M32" s="6"/>
      <c r="N32" s="6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customFormat="false" ht="12.75" hidden="false" customHeight="true" outlineLevel="0" collapsed="false">
      <c r="A33" s="51"/>
      <c r="B33" s="77" t="s">
        <v>94</v>
      </c>
      <c r="C33" s="77"/>
      <c r="D33" s="77"/>
      <c r="E33" s="77"/>
      <c r="F33" s="77"/>
      <c r="G33" s="77"/>
      <c r="H33" s="77"/>
      <c r="I33" s="77"/>
      <c r="J33" s="78" t="n">
        <f aca="false">J28</f>
        <v>1455</v>
      </c>
      <c r="K33" s="6"/>
      <c r="L33" s="6"/>
      <c r="M33" s="6"/>
      <c r="N33" s="6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customFormat="false" ht="12.75" hidden="false" customHeight="true" outlineLevel="0" collapsed="false">
      <c r="A34" s="51"/>
      <c r="B34" s="77" t="s">
        <v>57</v>
      </c>
      <c r="C34" s="54" t="s">
        <v>95</v>
      </c>
      <c r="D34" s="54"/>
      <c r="E34" s="54"/>
      <c r="F34" s="54"/>
      <c r="G34" s="54"/>
      <c r="H34" s="54"/>
      <c r="I34" s="79" t="n">
        <f aca="false">(1/12)</f>
        <v>0.0833333333333333</v>
      </c>
      <c r="J34" s="80" t="n">
        <f aca="false">$J$33*I34</f>
        <v>121.25</v>
      </c>
      <c r="K34" s="6"/>
      <c r="L34" s="6"/>
      <c r="M34" s="6"/>
      <c r="N34" s="6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customFormat="false" ht="12.75" hidden="false" customHeight="true" outlineLevel="0" collapsed="false">
      <c r="A35" s="51"/>
      <c r="B35" s="77" t="s">
        <v>59</v>
      </c>
      <c r="C35" s="54" t="s">
        <v>96</v>
      </c>
      <c r="D35" s="54"/>
      <c r="E35" s="54"/>
      <c r="F35" s="54"/>
      <c r="G35" s="54"/>
      <c r="H35" s="54"/>
      <c r="I35" s="79" t="n">
        <f aca="false">(1/12)+((1/12)/3)</f>
        <v>0.111111111111111</v>
      </c>
      <c r="J35" s="80" t="n">
        <f aca="false">$J$33*I35</f>
        <v>161.666666666667</v>
      </c>
      <c r="K35" s="6"/>
      <c r="L35" s="6"/>
      <c r="M35" s="6"/>
      <c r="N35" s="6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customFormat="false" ht="14.25" hidden="false" customHeight="true" outlineLevel="0" collapsed="false">
      <c r="A36" s="51"/>
      <c r="B36" s="77" t="s">
        <v>97</v>
      </c>
      <c r="C36" s="77"/>
      <c r="D36" s="77"/>
      <c r="E36" s="77"/>
      <c r="F36" s="77"/>
      <c r="G36" s="77"/>
      <c r="H36" s="77"/>
      <c r="I36" s="81" t="n">
        <f aca="false">I34+I35</f>
        <v>0.194444444444444</v>
      </c>
      <c r="J36" s="82" t="n">
        <f aca="false">SUM(J34:J35)</f>
        <v>282.916666666666</v>
      </c>
      <c r="K36" s="74"/>
      <c r="L36" s="6"/>
      <c r="M36" s="6"/>
      <c r="N36" s="6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customFormat="false" ht="14.25" hidden="false" customHeight="true" outlineLevel="0" collapsed="false">
      <c r="A37" s="51"/>
      <c r="B37" s="83"/>
      <c r="C37" s="84"/>
      <c r="D37" s="84"/>
      <c r="E37" s="84"/>
      <c r="F37" s="84"/>
      <c r="G37" s="84"/>
      <c r="H37" s="84"/>
      <c r="I37" s="85"/>
      <c r="J37" s="86"/>
      <c r="K37" s="6"/>
      <c r="L37" s="6"/>
      <c r="M37" s="6"/>
      <c r="N37" s="6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customFormat="false" ht="14.25" hidden="false" customHeight="true" outlineLevel="0" collapsed="false">
      <c r="A38" s="51"/>
      <c r="B38" s="69" t="s">
        <v>98</v>
      </c>
      <c r="C38" s="69"/>
      <c r="D38" s="69"/>
      <c r="E38" s="69"/>
      <c r="F38" s="69"/>
      <c r="G38" s="69"/>
      <c r="H38" s="69"/>
      <c r="I38" s="69" t="s">
        <v>83</v>
      </c>
      <c r="J38" s="69" t="s">
        <v>84</v>
      </c>
      <c r="K38" s="6"/>
      <c r="L38" s="6"/>
      <c r="M38" s="6"/>
      <c r="N38" s="6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customFormat="false" ht="14.25" hidden="false" customHeight="true" outlineLevel="0" collapsed="false">
      <c r="A39" s="51"/>
      <c r="B39" s="69" t="s">
        <v>99</v>
      </c>
      <c r="C39" s="69"/>
      <c r="D39" s="69"/>
      <c r="E39" s="69"/>
      <c r="F39" s="69"/>
      <c r="G39" s="69"/>
      <c r="H39" s="69"/>
      <c r="I39" s="69"/>
      <c r="J39" s="87" t="n">
        <f aca="false">J28+J36</f>
        <v>1737.91666666667</v>
      </c>
      <c r="K39" s="6"/>
      <c r="L39" s="6"/>
      <c r="M39" s="6"/>
      <c r="N39" s="6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customFormat="false" ht="14.25" hidden="false" customHeight="true" outlineLevel="0" collapsed="false">
      <c r="A40" s="51"/>
      <c r="B40" s="69" t="s">
        <v>57</v>
      </c>
      <c r="C40" s="56" t="s">
        <v>100</v>
      </c>
      <c r="D40" s="56"/>
      <c r="E40" s="56"/>
      <c r="F40" s="56"/>
      <c r="G40" s="56"/>
      <c r="H40" s="56"/>
      <c r="I40" s="71" t="n">
        <v>0.2</v>
      </c>
      <c r="J40" s="70" t="n">
        <f aca="false">$J$39*I40</f>
        <v>347.583333333333</v>
      </c>
      <c r="K40" s="6"/>
      <c r="L40" s="6"/>
      <c r="M40" s="6"/>
      <c r="N40" s="6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customFormat="false" ht="12.75" hidden="false" customHeight="true" outlineLevel="0" collapsed="false">
      <c r="A41" s="51"/>
      <c r="B41" s="69" t="s">
        <v>59</v>
      </c>
      <c r="C41" s="56" t="s">
        <v>101</v>
      </c>
      <c r="D41" s="56"/>
      <c r="E41" s="56"/>
      <c r="F41" s="56"/>
      <c r="G41" s="56"/>
      <c r="H41" s="56"/>
      <c r="I41" s="71" t="n">
        <v>0.025</v>
      </c>
      <c r="J41" s="70" t="n">
        <f aca="false">$J$39*I41</f>
        <v>43.4479166666667</v>
      </c>
      <c r="K41" s="6"/>
      <c r="L41" s="6"/>
      <c r="M41" s="6"/>
      <c r="N41" s="6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customFormat="false" ht="14.25" hidden="false" customHeight="true" outlineLevel="0" collapsed="false">
      <c r="A42" s="51"/>
      <c r="B42" s="69" t="s">
        <v>62</v>
      </c>
      <c r="C42" s="56" t="s">
        <v>102</v>
      </c>
      <c r="D42" s="56"/>
      <c r="E42" s="56"/>
      <c r="F42" s="56"/>
      <c r="G42" s="56"/>
      <c r="H42" s="56"/>
      <c r="I42" s="88" t="n">
        <v>0</v>
      </c>
      <c r="J42" s="70" t="n">
        <f aca="false">$J$39*I42</f>
        <v>0</v>
      </c>
      <c r="K42" s="6"/>
      <c r="L42" s="6"/>
      <c r="M42" s="6"/>
      <c r="N42" s="6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customFormat="false" ht="12.75" hidden="false" customHeight="true" outlineLevel="0" collapsed="false">
      <c r="A43" s="51"/>
      <c r="B43" s="69" t="s">
        <v>64</v>
      </c>
      <c r="C43" s="56" t="s">
        <v>103</v>
      </c>
      <c r="D43" s="56"/>
      <c r="E43" s="56"/>
      <c r="F43" s="56"/>
      <c r="G43" s="56"/>
      <c r="H43" s="56"/>
      <c r="I43" s="71" t="n">
        <v>0.015</v>
      </c>
      <c r="J43" s="70" t="n">
        <f aca="false">$J$39*I43</f>
        <v>26.06875</v>
      </c>
      <c r="K43" s="6"/>
      <c r="L43" s="6"/>
      <c r="M43" s="6"/>
      <c r="N43" s="6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customFormat="false" ht="14.25" hidden="false" customHeight="true" outlineLevel="0" collapsed="false">
      <c r="A44" s="51"/>
      <c r="B44" s="69" t="s">
        <v>89</v>
      </c>
      <c r="C44" s="56" t="s">
        <v>104</v>
      </c>
      <c r="D44" s="56"/>
      <c r="E44" s="56"/>
      <c r="F44" s="56"/>
      <c r="G44" s="56"/>
      <c r="H44" s="56"/>
      <c r="I44" s="71" t="n">
        <v>0.01</v>
      </c>
      <c r="J44" s="70" t="n">
        <f aca="false">$J$39*I44</f>
        <v>17.3791666666667</v>
      </c>
      <c r="K44" s="6"/>
      <c r="L44" s="6"/>
      <c r="M44" s="6"/>
      <c r="N44" s="6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customFormat="false" ht="14.25" hidden="false" customHeight="true" outlineLevel="0" collapsed="false">
      <c r="A45" s="51"/>
      <c r="B45" s="69" t="s">
        <v>105</v>
      </c>
      <c r="C45" s="56" t="s">
        <v>106</v>
      </c>
      <c r="D45" s="56"/>
      <c r="E45" s="56"/>
      <c r="F45" s="56"/>
      <c r="G45" s="56"/>
      <c r="H45" s="56"/>
      <c r="I45" s="71" t="n">
        <v>0.006</v>
      </c>
      <c r="J45" s="70" t="n">
        <f aca="false">$J$39*I45</f>
        <v>10.4275</v>
      </c>
      <c r="K45" s="6"/>
      <c r="L45" s="6"/>
      <c r="M45" s="6"/>
      <c r="N45" s="6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customFormat="false" ht="14.25" hidden="false" customHeight="true" outlineLevel="0" collapsed="false">
      <c r="A46" s="51"/>
      <c r="B46" s="69" t="s">
        <v>107</v>
      </c>
      <c r="C46" s="56" t="s">
        <v>108</v>
      </c>
      <c r="D46" s="56"/>
      <c r="E46" s="56"/>
      <c r="F46" s="56"/>
      <c r="G46" s="56"/>
      <c r="H46" s="56"/>
      <c r="I46" s="71" t="n">
        <v>0.002</v>
      </c>
      <c r="J46" s="70" t="n">
        <f aca="false">$J$39*I46</f>
        <v>3.47583333333333</v>
      </c>
      <c r="K46" s="6"/>
      <c r="L46" s="6"/>
      <c r="M46" s="6"/>
      <c r="N46" s="6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customFormat="false" ht="14.25" hidden="false" customHeight="true" outlineLevel="0" collapsed="false">
      <c r="A47" s="51"/>
      <c r="B47" s="69" t="s">
        <v>109</v>
      </c>
      <c r="C47" s="56" t="s">
        <v>110</v>
      </c>
      <c r="D47" s="56"/>
      <c r="E47" s="56"/>
      <c r="F47" s="56"/>
      <c r="G47" s="56"/>
      <c r="H47" s="56"/>
      <c r="I47" s="71" t="n">
        <v>0.08</v>
      </c>
      <c r="J47" s="70" t="n">
        <f aca="false">$J$39*I47</f>
        <v>139.033333333333</v>
      </c>
      <c r="K47" s="6"/>
      <c r="L47" s="6"/>
      <c r="M47" s="6"/>
      <c r="N47" s="6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customFormat="false" ht="14.25" hidden="false" customHeight="true" outlineLevel="0" collapsed="false">
      <c r="A48" s="51"/>
      <c r="B48" s="69" t="s">
        <v>111</v>
      </c>
      <c r="C48" s="69"/>
      <c r="D48" s="69"/>
      <c r="E48" s="69"/>
      <c r="F48" s="69"/>
      <c r="G48" s="69"/>
      <c r="H48" s="69"/>
      <c r="I48" s="89" t="n">
        <f aca="false">SUM(I40:I47)</f>
        <v>0.338</v>
      </c>
      <c r="J48" s="73" t="n">
        <f aca="false">SUM(J40:J47)</f>
        <v>587.415833333333</v>
      </c>
      <c r="K48" s="74"/>
      <c r="L48" s="6"/>
      <c r="M48" s="6"/>
      <c r="N48" s="6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customFormat="false" ht="14.25" hidden="false" customHeight="true" outlineLevel="0" collapsed="false">
      <c r="A49" s="51"/>
      <c r="B49" s="5"/>
      <c r="C49" s="75"/>
      <c r="D49" s="75"/>
      <c r="E49" s="75"/>
      <c r="F49" s="75"/>
      <c r="G49" s="75"/>
      <c r="H49" s="75"/>
      <c r="I49" s="90"/>
      <c r="J49" s="91"/>
      <c r="K49" s="74"/>
      <c r="L49" s="6"/>
      <c r="M49" s="6"/>
      <c r="N49" s="6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customFormat="false" ht="12.75" hidden="false" customHeight="true" outlineLevel="0" collapsed="false">
      <c r="A50" s="51"/>
      <c r="B50" s="69" t="s">
        <v>112</v>
      </c>
      <c r="C50" s="69"/>
      <c r="D50" s="69"/>
      <c r="E50" s="69"/>
      <c r="F50" s="69"/>
      <c r="G50" s="69"/>
      <c r="H50" s="69"/>
      <c r="I50" s="89"/>
      <c r="J50" s="69" t="s">
        <v>84</v>
      </c>
      <c r="K50" s="6"/>
      <c r="L50" s="6"/>
      <c r="M50" s="6"/>
      <c r="N50" s="6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customFormat="false" ht="12.75" hidden="false" customHeight="true" outlineLevel="0" collapsed="false">
      <c r="A51" s="92"/>
      <c r="B51" s="69" t="s">
        <v>57</v>
      </c>
      <c r="C51" s="56" t="s">
        <v>113</v>
      </c>
      <c r="D51" s="56"/>
      <c r="E51" s="56"/>
      <c r="F51" s="56"/>
      <c r="G51" s="56"/>
      <c r="H51" s="56"/>
      <c r="I51" s="93"/>
      <c r="J51" s="70" t="n">
        <v>0</v>
      </c>
      <c r="K51" s="94" t="s">
        <v>114</v>
      </c>
      <c r="L51" s="95"/>
      <c r="M51" s="95"/>
      <c r="N51" s="95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customFormat="false" ht="14.25" hidden="false" customHeight="true" outlineLevel="0" collapsed="false">
      <c r="A52" s="51"/>
      <c r="B52" s="69" t="s">
        <v>59</v>
      </c>
      <c r="C52" s="56" t="s">
        <v>115</v>
      </c>
      <c r="D52" s="56"/>
      <c r="E52" s="56"/>
      <c r="F52" s="56"/>
      <c r="G52" s="56"/>
      <c r="H52" s="56"/>
      <c r="I52" s="70"/>
      <c r="J52" s="70" t="n">
        <f aca="false">I52*15.22*0.8</f>
        <v>0</v>
      </c>
      <c r="K52" s="94" t="s">
        <v>116</v>
      </c>
      <c r="L52" s="6"/>
      <c r="M52" s="6"/>
      <c r="N52" s="6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customFormat="false" ht="14.25" hidden="false" customHeight="true" outlineLevel="0" collapsed="false">
      <c r="A53" s="51"/>
      <c r="B53" s="69" t="s">
        <v>62</v>
      </c>
      <c r="C53" s="56" t="s">
        <v>117</v>
      </c>
      <c r="D53" s="56"/>
      <c r="E53" s="56"/>
      <c r="F53" s="56"/>
      <c r="G53" s="56"/>
      <c r="H53" s="56"/>
      <c r="I53" s="70" t="n">
        <f aca="false">'Aux Cozinha 44h'!I53</f>
        <v>220</v>
      </c>
      <c r="J53" s="70" t="n">
        <f aca="false">I53-1.1</f>
        <v>218.9</v>
      </c>
      <c r="K53" s="96"/>
      <c r="L53" s="6"/>
      <c r="M53" s="6"/>
      <c r="N53" s="6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customFormat="false" ht="14.25" hidden="false" customHeight="true" outlineLevel="0" collapsed="false">
      <c r="A54" s="51"/>
      <c r="B54" s="69" t="s">
        <v>64</v>
      </c>
      <c r="C54" s="56" t="s">
        <v>118</v>
      </c>
      <c r="D54" s="56"/>
      <c r="E54" s="56"/>
      <c r="F54" s="56"/>
      <c r="G54" s="56"/>
      <c r="H54" s="56"/>
      <c r="I54" s="70"/>
      <c r="J54" s="97" t="n">
        <v>0</v>
      </c>
      <c r="K54" s="3"/>
      <c r="L54" s="6"/>
      <c r="M54" s="6"/>
      <c r="N54" s="6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customFormat="false" ht="14.25" hidden="false" customHeight="true" outlineLevel="0" collapsed="false">
      <c r="A55" s="51"/>
      <c r="B55" s="69" t="s">
        <v>89</v>
      </c>
      <c r="C55" s="56" t="s">
        <v>119</v>
      </c>
      <c r="D55" s="56"/>
      <c r="E55" s="56"/>
      <c r="F55" s="56"/>
      <c r="G55" s="56"/>
      <c r="H55" s="56"/>
      <c r="I55" s="97" t="n">
        <v>0</v>
      </c>
      <c r="J55" s="70" t="n">
        <f aca="false">I55*0.7</f>
        <v>0</v>
      </c>
      <c r="K55" s="96"/>
      <c r="L55" s="6"/>
      <c r="M55" s="6"/>
      <c r="N55" s="6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customFormat="false" ht="14.25" hidden="false" customHeight="true" outlineLevel="0" collapsed="false">
      <c r="A56" s="51"/>
      <c r="B56" s="69" t="s">
        <v>105</v>
      </c>
      <c r="C56" s="56" t="s">
        <v>120</v>
      </c>
      <c r="D56" s="56"/>
      <c r="E56" s="56"/>
      <c r="F56" s="56"/>
      <c r="G56" s="56"/>
      <c r="H56" s="56"/>
      <c r="I56" s="70"/>
      <c r="J56" s="70" t="n">
        <f aca="false">I56</f>
        <v>0</v>
      </c>
      <c r="K56" s="3"/>
      <c r="L56" s="6"/>
      <c r="M56" s="6"/>
      <c r="N56" s="6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customFormat="false" ht="14.25" hidden="false" customHeight="true" outlineLevel="0" collapsed="false">
      <c r="A57" s="51"/>
      <c r="B57" s="69" t="s">
        <v>121</v>
      </c>
      <c r="C57" s="69"/>
      <c r="D57" s="69"/>
      <c r="E57" s="69"/>
      <c r="F57" s="69"/>
      <c r="G57" s="69"/>
      <c r="H57" s="69"/>
      <c r="I57" s="69"/>
      <c r="J57" s="73" t="n">
        <f aca="false">SUM(J51:J56)</f>
        <v>218.9</v>
      </c>
      <c r="K57" s="74"/>
      <c r="L57" s="6"/>
      <c r="M57" s="6"/>
      <c r="N57" s="6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customFormat="false" ht="14.25" hidden="false" customHeight="true" outlineLevel="0" collapsed="false">
      <c r="A58" s="51"/>
      <c r="B58" s="5"/>
      <c r="C58" s="75"/>
      <c r="D58" s="75"/>
      <c r="E58" s="75"/>
      <c r="F58" s="75"/>
      <c r="G58" s="75"/>
      <c r="H58" s="75"/>
      <c r="I58" s="90"/>
      <c r="J58" s="91"/>
      <c r="K58" s="6"/>
      <c r="L58" s="6"/>
      <c r="M58" s="6"/>
      <c r="N58" s="6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customFormat="false" ht="14.25" hidden="false" customHeight="true" outlineLevel="0" collapsed="false">
      <c r="A59" s="51"/>
      <c r="B59" s="53" t="s">
        <v>122</v>
      </c>
      <c r="C59" s="53"/>
      <c r="D59" s="53"/>
      <c r="E59" s="53"/>
      <c r="F59" s="53"/>
      <c r="G59" s="53"/>
      <c r="H59" s="53"/>
      <c r="I59" s="53"/>
      <c r="J59" s="53"/>
      <c r="K59" s="6"/>
      <c r="L59" s="6"/>
      <c r="M59" s="6"/>
      <c r="N59" s="6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customFormat="false" ht="12.75" hidden="false" customHeight="true" outlineLevel="0" collapsed="false">
      <c r="A60" s="51"/>
      <c r="B60" s="77" t="s">
        <v>123</v>
      </c>
      <c r="C60" s="77"/>
      <c r="D60" s="77"/>
      <c r="E60" s="77"/>
      <c r="F60" s="77"/>
      <c r="G60" s="77"/>
      <c r="H60" s="77"/>
      <c r="I60" s="77"/>
      <c r="J60" s="77" t="s">
        <v>84</v>
      </c>
      <c r="K60" s="6"/>
      <c r="L60" s="6"/>
      <c r="M60" s="6"/>
      <c r="N60" s="6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customFormat="false" ht="12.75" hidden="false" customHeight="true" outlineLevel="0" collapsed="false">
      <c r="A61" s="51"/>
      <c r="B61" s="77" t="s">
        <v>124</v>
      </c>
      <c r="C61" s="54" t="s">
        <v>125</v>
      </c>
      <c r="D61" s="54"/>
      <c r="E61" s="54"/>
      <c r="F61" s="54"/>
      <c r="G61" s="54"/>
      <c r="H61" s="54"/>
      <c r="I61" s="54"/>
      <c r="J61" s="80" t="n">
        <f aca="false">J36</f>
        <v>282.916666666666</v>
      </c>
      <c r="K61" s="6"/>
      <c r="L61" s="6"/>
      <c r="M61" s="6"/>
      <c r="N61" s="6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customFormat="false" ht="14.25" hidden="false" customHeight="true" outlineLevel="0" collapsed="false">
      <c r="A62" s="51"/>
      <c r="B62" s="77" t="s">
        <v>126</v>
      </c>
      <c r="C62" s="54" t="s">
        <v>127</v>
      </c>
      <c r="D62" s="54"/>
      <c r="E62" s="54"/>
      <c r="F62" s="54"/>
      <c r="G62" s="54"/>
      <c r="H62" s="54"/>
      <c r="I62" s="54"/>
      <c r="J62" s="80" t="n">
        <f aca="false">J48</f>
        <v>587.415833333333</v>
      </c>
      <c r="K62" s="6"/>
      <c r="L62" s="6"/>
      <c r="M62" s="6"/>
      <c r="N62" s="6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customFormat="false" ht="14.25" hidden="false" customHeight="true" outlineLevel="0" collapsed="false">
      <c r="A63" s="51"/>
      <c r="B63" s="77" t="s">
        <v>128</v>
      </c>
      <c r="C63" s="54" t="s">
        <v>129</v>
      </c>
      <c r="D63" s="54"/>
      <c r="E63" s="54"/>
      <c r="F63" s="54"/>
      <c r="G63" s="54"/>
      <c r="H63" s="54"/>
      <c r="I63" s="54"/>
      <c r="J63" s="80" t="n">
        <f aca="false">J57</f>
        <v>218.9</v>
      </c>
      <c r="K63" s="6"/>
      <c r="L63" s="6"/>
      <c r="M63" s="6"/>
      <c r="N63" s="6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customFormat="false" ht="14.25" hidden="false" customHeight="true" outlineLevel="0" collapsed="false">
      <c r="A64" s="92"/>
      <c r="B64" s="77" t="s">
        <v>130</v>
      </c>
      <c r="C64" s="77"/>
      <c r="D64" s="77"/>
      <c r="E64" s="77"/>
      <c r="F64" s="77"/>
      <c r="G64" s="77"/>
      <c r="H64" s="77"/>
      <c r="I64" s="77"/>
      <c r="J64" s="82" t="n">
        <f aca="false">SUM(J61:J63)</f>
        <v>1089.2325</v>
      </c>
      <c r="K64" s="74"/>
      <c r="L64" s="95"/>
      <c r="M64" s="95"/>
      <c r="N64" s="95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customFormat="false" ht="14.25" hidden="false" customHeight="true" outlineLevel="0" collapsed="false">
      <c r="A65" s="51"/>
      <c r="B65" s="98"/>
      <c r="C65" s="98"/>
      <c r="D65" s="98"/>
      <c r="E65" s="98"/>
      <c r="F65" s="98"/>
      <c r="G65" s="98"/>
      <c r="H65" s="98"/>
      <c r="I65" s="98"/>
      <c r="J65" s="98"/>
      <c r="K65" s="6"/>
      <c r="L65" s="6"/>
      <c r="M65" s="6"/>
      <c r="N65" s="6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customFormat="false" ht="14.25" hidden="false" customHeight="true" outlineLevel="0" collapsed="false">
      <c r="A66" s="51"/>
      <c r="B66" s="98"/>
      <c r="C66" s="98"/>
      <c r="D66" s="98"/>
      <c r="E66" s="98"/>
      <c r="F66" s="98"/>
      <c r="G66" s="98"/>
      <c r="H66" s="98"/>
      <c r="I66" s="98"/>
      <c r="J66" s="98"/>
      <c r="K66" s="6"/>
      <c r="L66" s="6"/>
      <c r="M66" s="6"/>
      <c r="N66" s="6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customFormat="false" ht="14.25" hidden="false" customHeight="true" outlineLevel="0" collapsed="false">
      <c r="A67" s="51"/>
      <c r="B67" s="53" t="s">
        <v>131</v>
      </c>
      <c r="C67" s="53"/>
      <c r="D67" s="53"/>
      <c r="E67" s="53"/>
      <c r="F67" s="53"/>
      <c r="G67" s="53"/>
      <c r="H67" s="53"/>
      <c r="I67" s="53"/>
      <c r="J67" s="53"/>
      <c r="K67" s="6"/>
      <c r="L67" s="6"/>
      <c r="M67" s="6"/>
      <c r="N67" s="6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customFormat="false" ht="14.25" hidden="false" customHeight="true" outlineLevel="0" collapsed="false">
      <c r="A68" s="51"/>
      <c r="B68" s="77" t="n">
        <v>3</v>
      </c>
      <c r="C68" s="77" t="s">
        <v>132</v>
      </c>
      <c r="D68" s="77"/>
      <c r="E68" s="77"/>
      <c r="F68" s="77"/>
      <c r="G68" s="77"/>
      <c r="H68" s="77"/>
      <c r="I68" s="77" t="s">
        <v>83</v>
      </c>
      <c r="J68" s="77" t="s">
        <v>84</v>
      </c>
      <c r="K68" s="6"/>
      <c r="L68" s="6"/>
      <c r="M68" s="6"/>
      <c r="N68" s="6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customFormat="false" ht="14.25" hidden="false" customHeight="true" outlineLevel="0" collapsed="false">
      <c r="A69" s="51"/>
      <c r="B69" s="77" t="s">
        <v>94</v>
      </c>
      <c r="C69" s="77"/>
      <c r="D69" s="77"/>
      <c r="E69" s="77"/>
      <c r="F69" s="77"/>
      <c r="G69" s="77"/>
      <c r="H69" s="77"/>
      <c r="I69" s="77"/>
      <c r="J69" s="99" t="n">
        <f aca="false">J28</f>
        <v>1455</v>
      </c>
      <c r="K69" s="6"/>
      <c r="L69" s="6"/>
      <c r="M69" s="6"/>
      <c r="N69" s="6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customFormat="false" ht="14.25" hidden="false" customHeight="true" outlineLevel="0" collapsed="false">
      <c r="A70" s="51"/>
      <c r="B70" s="77" t="s">
        <v>57</v>
      </c>
      <c r="C70" s="54" t="s">
        <v>133</v>
      </c>
      <c r="D70" s="54"/>
      <c r="E70" s="54"/>
      <c r="F70" s="54"/>
      <c r="G70" s="54"/>
      <c r="H70" s="54"/>
      <c r="I70" s="79" t="n">
        <f aca="false">((1/12)*0.05)</f>
        <v>0.00416666666666667</v>
      </c>
      <c r="J70" s="80" t="n">
        <f aca="false">$J$69*I70</f>
        <v>6.06250000000001</v>
      </c>
      <c r="K70" s="74"/>
      <c r="L70" s="6"/>
      <c r="M70" s="6"/>
      <c r="N70" s="6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customFormat="false" ht="14.25" hidden="false" customHeight="true" outlineLevel="0" collapsed="false">
      <c r="A71" s="51"/>
      <c r="B71" s="77" t="s">
        <v>59</v>
      </c>
      <c r="C71" s="54" t="s">
        <v>134</v>
      </c>
      <c r="D71" s="54"/>
      <c r="E71" s="54"/>
      <c r="F71" s="54"/>
      <c r="G71" s="54"/>
      <c r="H71" s="54"/>
      <c r="I71" s="79" t="n">
        <f aca="false">I70*0.08</f>
        <v>0.000333333333333333</v>
      </c>
      <c r="J71" s="80" t="n">
        <f aca="false">$J$69*I71</f>
        <v>0.485</v>
      </c>
      <c r="K71" s="74"/>
      <c r="L71" s="6"/>
      <c r="M71" s="6"/>
      <c r="N71" s="6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customFormat="false" ht="14.25" hidden="false" customHeight="true" outlineLevel="0" collapsed="false">
      <c r="A72" s="51"/>
      <c r="B72" s="77" t="s">
        <v>62</v>
      </c>
      <c r="C72" s="54" t="s">
        <v>135</v>
      </c>
      <c r="D72" s="54"/>
      <c r="E72" s="54"/>
      <c r="F72" s="54"/>
      <c r="G72" s="54"/>
      <c r="H72" s="54"/>
      <c r="I72" s="79" t="n">
        <f aca="false">(7/30)/12</f>
        <v>0.0194444444444444</v>
      </c>
      <c r="J72" s="80" t="n">
        <f aca="false">$J$69*I72</f>
        <v>28.2916666666666</v>
      </c>
      <c r="K72" s="100"/>
      <c r="L72" s="6"/>
      <c r="M72" s="6"/>
      <c r="N72" s="6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customFormat="false" ht="14.25" hidden="false" customHeight="true" outlineLevel="0" collapsed="false">
      <c r="A73" s="51"/>
      <c r="B73" s="77" t="s">
        <v>64</v>
      </c>
      <c r="C73" s="54" t="s">
        <v>136</v>
      </c>
      <c r="D73" s="54"/>
      <c r="E73" s="54"/>
      <c r="F73" s="54"/>
      <c r="G73" s="54"/>
      <c r="H73" s="54"/>
      <c r="I73" s="79" t="n">
        <f aca="false">I72*I48</f>
        <v>0.00657222222222222</v>
      </c>
      <c r="J73" s="80" t="n">
        <f aca="false">$J$69*I73</f>
        <v>9.56258333333333</v>
      </c>
      <c r="K73" s="101"/>
      <c r="L73" s="6"/>
      <c r="M73" s="6"/>
      <c r="N73" s="6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customFormat="false" ht="14.25" hidden="false" customHeight="true" outlineLevel="0" collapsed="false">
      <c r="A74" s="6"/>
      <c r="B74" s="77" t="s">
        <v>89</v>
      </c>
      <c r="C74" s="54" t="s">
        <v>137</v>
      </c>
      <c r="D74" s="54"/>
      <c r="E74" s="54"/>
      <c r="F74" s="54"/>
      <c r="G74" s="54"/>
      <c r="H74" s="54"/>
      <c r="I74" s="79" t="n">
        <f aca="false">(0.4*0.08)</f>
        <v>0.032</v>
      </c>
      <c r="J74" s="80" t="n">
        <f aca="false">$J$69*I74</f>
        <v>46.56</v>
      </c>
      <c r="K74" s="74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customFormat="false" ht="14.25" hidden="false" customHeight="true" outlineLevel="0" collapsed="false">
      <c r="A75" s="51"/>
      <c r="B75" s="77" t="s">
        <v>138</v>
      </c>
      <c r="C75" s="77"/>
      <c r="D75" s="77"/>
      <c r="E75" s="77"/>
      <c r="F75" s="77"/>
      <c r="G75" s="77"/>
      <c r="H75" s="77"/>
      <c r="I75" s="81" t="n">
        <f aca="false">SUM(I70:I74)</f>
        <v>0.0625166666666667</v>
      </c>
      <c r="J75" s="82" t="n">
        <f aca="false">SUM(J70:J74)</f>
        <v>90.9617499999999</v>
      </c>
      <c r="K75" s="74"/>
      <c r="L75" s="6"/>
      <c r="M75" s="6"/>
      <c r="N75" s="6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customFormat="false" ht="14.25" hidden="false" customHeight="true" outlineLevel="0" collapsed="false">
      <c r="A76" s="92"/>
      <c r="B76" s="102"/>
      <c r="C76" s="102"/>
      <c r="D76" s="102"/>
      <c r="E76" s="102"/>
      <c r="F76" s="102"/>
      <c r="G76" s="102"/>
      <c r="H76" s="102"/>
      <c r="I76" s="102"/>
      <c r="J76" s="102"/>
      <c r="K76" s="95"/>
      <c r="L76" s="95"/>
      <c r="M76" s="95"/>
      <c r="N76" s="95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customFormat="false" ht="14.25" hidden="false" customHeight="true" outlineLevel="0" collapsed="false">
      <c r="A77" s="92"/>
      <c r="B77" s="75"/>
      <c r="C77" s="75"/>
      <c r="D77" s="75"/>
      <c r="E77" s="75"/>
      <c r="F77" s="75"/>
      <c r="G77" s="75"/>
      <c r="H77" s="75"/>
      <c r="I77" s="75"/>
      <c r="J77" s="75"/>
      <c r="K77" s="95"/>
      <c r="L77" s="95"/>
      <c r="M77" s="95"/>
      <c r="N77" s="95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customFormat="false" ht="14.25" hidden="false" customHeight="true" outlineLevel="0" collapsed="false">
      <c r="A78" s="51"/>
      <c r="B78" s="53" t="s">
        <v>139</v>
      </c>
      <c r="C78" s="53"/>
      <c r="D78" s="53"/>
      <c r="E78" s="53"/>
      <c r="F78" s="53"/>
      <c r="G78" s="53"/>
      <c r="H78" s="53"/>
      <c r="I78" s="53"/>
      <c r="J78" s="53"/>
      <c r="K78" s="6"/>
      <c r="L78" s="6"/>
      <c r="M78" s="6"/>
      <c r="N78" s="6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customFormat="false" ht="14.25" hidden="false" customHeight="true" outlineLevel="0" collapsed="false">
      <c r="A79" s="6"/>
      <c r="B79" s="77" t="s">
        <v>140</v>
      </c>
      <c r="C79" s="77"/>
      <c r="D79" s="77"/>
      <c r="E79" s="77"/>
      <c r="F79" s="77"/>
      <c r="G79" s="77"/>
      <c r="H79" s="77"/>
      <c r="I79" s="77" t="s">
        <v>83</v>
      </c>
      <c r="J79" s="77" t="s">
        <v>84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4.25" hidden="false" customHeight="true" outlineLevel="0" collapsed="false">
      <c r="A80" s="51"/>
      <c r="B80" s="106" t="s">
        <v>94</v>
      </c>
      <c r="C80" s="106"/>
      <c r="D80" s="106"/>
      <c r="E80" s="106"/>
      <c r="F80" s="106"/>
      <c r="G80" s="106"/>
      <c r="H80" s="106"/>
      <c r="I80" s="106"/>
      <c r="J80" s="104" t="n">
        <f aca="false">J28</f>
        <v>1455</v>
      </c>
      <c r="K80" s="6"/>
      <c r="L80" s="6"/>
      <c r="M80" s="6"/>
      <c r="N80" s="6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customFormat="false" ht="14.25" hidden="false" customHeight="true" outlineLevel="0" collapsed="false">
      <c r="A81" s="51"/>
      <c r="B81" s="77" t="s">
        <v>57</v>
      </c>
      <c r="C81" s="54" t="s">
        <v>141</v>
      </c>
      <c r="D81" s="54"/>
      <c r="E81" s="54"/>
      <c r="F81" s="54"/>
      <c r="G81" s="54"/>
      <c r="H81" s="54"/>
      <c r="I81" s="79" t="n">
        <f aca="false">I35/12</f>
        <v>0.00925925925925926</v>
      </c>
      <c r="J81" s="80" t="n">
        <f aca="false">$J$80*I81</f>
        <v>13.4722222222222</v>
      </c>
      <c r="K81" s="105"/>
      <c r="L81" s="6"/>
      <c r="M81" s="6"/>
      <c r="N81" s="6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customFormat="false" ht="12.75" hidden="false" customHeight="true" outlineLevel="0" collapsed="false">
      <c r="A82" s="51"/>
      <c r="B82" s="77" t="s">
        <v>59</v>
      </c>
      <c r="C82" s="54" t="s">
        <v>142</v>
      </c>
      <c r="D82" s="54"/>
      <c r="E82" s="54"/>
      <c r="F82" s="54"/>
      <c r="G82" s="54"/>
      <c r="H82" s="54"/>
      <c r="I82" s="79" t="n">
        <f aca="false">(5.96/30)*(1/12)</f>
        <v>0.0165555555555556</v>
      </c>
      <c r="J82" s="80" t="n">
        <f aca="false">$J$80*I82</f>
        <v>24.0883333333334</v>
      </c>
      <c r="K82" s="105"/>
      <c r="L82" s="6"/>
      <c r="M82" s="6"/>
      <c r="N82" s="6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customFormat="false" ht="14.25" hidden="false" customHeight="true" outlineLevel="0" collapsed="false">
      <c r="A83" s="51"/>
      <c r="B83" s="77" t="s">
        <v>62</v>
      </c>
      <c r="C83" s="54" t="s">
        <v>143</v>
      </c>
      <c r="D83" s="54"/>
      <c r="E83" s="54"/>
      <c r="F83" s="54"/>
      <c r="G83" s="54"/>
      <c r="H83" s="54"/>
      <c r="I83" s="79" t="n">
        <f aca="false">(5/30)/12*0.015</f>
        <v>0.000208333333333333</v>
      </c>
      <c r="J83" s="80" t="n">
        <f aca="false">$J$80*I83</f>
        <v>0.303125</v>
      </c>
      <c r="K83" s="74"/>
      <c r="L83" s="6"/>
      <c r="M83" s="6"/>
      <c r="N83" s="6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customFormat="false" ht="12.75" hidden="false" customHeight="true" outlineLevel="0" collapsed="false">
      <c r="A84" s="51"/>
      <c r="B84" s="77" t="s">
        <v>64</v>
      </c>
      <c r="C84" s="67" t="s">
        <v>144</v>
      </c>
      <c r="D84" s="67"/>
      <c r="E84" s="67"/>
      <c r="F84" s="67"/>
      <c r="G84" s="67"/>
      <c r="H84" s="67"/>
      <c r="I84" s="79" t="n">
        <f aca="false">(15/30)/12*0.0078</f>
        <v>0.000325</v>
      </c>
      <c r="J84" s="80" t="n">
        <f aca="false">$J$80*I84</f>
        <v>0.472875</v>
      </c>
      <c r="K84" s="74"/>
      <c r="L84" s="6"/>
      <c r="M84" s="6"/>
      <c r="N84" s="6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customFormat="false" ht="14.25" hidden="false" customHeight="true" outlineLevel="0" collapsed="false">
      <c r="A85" s="51"/>
      <c r="B85" s="77" t="s">
        <v>89</v>
      </c>
      <c r="C85" s="54" t="s">
        <v>145</v>
      </c>
      <c r="D85" s="54"/>
      <c r="E85" s="54"/>
      <c r="F85" s="54"/>
      <c r="G85" s="54"/>
      <c r="H85" s="54"/>
      <c r="I85" s="79" t="n">
        <f aca="false">(0.0144*0.1*0.4509*6/12)</f>
        <v>0.000324648</v>
      </c>
      <c r="J85" s="80" t="n">
        <f aca="false">$J$80*I85</f>
        <v>0.47236284</v>
      </c>
      <c r="K85" s="74"/>
      <c r="L85" s="6"/>
      <c r="M85" s="6"/>
      <c r="N85" s="6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customFormat="false" ht="14.25" hidden="false" customHeight="true" outlineLevel="0" collapsed="false">
      <c r="A86" s="51"/>
      <c r="B86" s="77" t="s">
        <v>105</v>
      </c>
      <c r="C86" s="62" t="s">
        <v>146</v>
      </c>
      <c r="D86" s="62"/>
      <c r="E86" s="62"/>
      <c r="F86" s="62"/>
      <c r="G86" s="62"/>
      <c r="H86" s="62"/>
      <c r="I86" s="79" t="n">
        <f aca="false">SUM(I81:I85)*I48</f>
        <v>0.00901540509807407</v>
      </c>
      <c r="J86" s="80" t="n">
        <f aca="false">$J$80*I86</f>
        <v>13.1174144176978</v>
      </c>
      <c r="K86" s="74"/>
      <c r="L86" s="6"/>
      <c r="M86" s="6"/>
      <c r="N86" s="6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customFormat="false" ht="14.25" hidden="false" customHeight="true" outlineLevel="0" collapsed="false">
      <c r="A87" s="92"/>
      <c r="B87" s="77" t="s">
        <v>147</v>
      </c>
      <c r="C87" s="77"/>
      <c r="D87" s="77"/>
      <c r="E87" s="77"/>
      <c r="F87" s="77"/>
      <c r="G87" s="77"/>
      <c r="H87" s="77"/>
      <c r="I87" s="81" t="n">
        <f aca="false">SUM(I81:I86)</f>
        <v>0.0356882012462222</v>
      </c>
      <c r="J87" s="82" t="n">
        <f aca="false">SUM(J81:J86)</f>
        <v>51.9263328132534</v>
      </c>
      <c r="K87" s="74"/>
      <c r="L87" s="95"/>
      <c r="M87" s="95"/>
      <c r="N87" s="95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customFormat="false" ht="16.5" hidden="false" customHeight="true" outlineLevel="0" collapsed="false">
      <c r="A88" s="51"/>
      <c r="B88" s="84"/>
      <c r="C88" s="84"/>
      <c r="D88" s="84"/>
      <c r="E88" s="84"/>
      <c r="F88" s="84"/>
      <c r="G88" s="84"/>
      <c r="H88" s="84"/>
      <c r="I88" s="84"/>
      <c r="J88" s="84"/>
      <c r="K88" s="6"/>
      <c r="L88" s="6"/>
      <c r="M88" s="6"/>
      <c r="N88" s="6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customFormat="false" ht="12.75" hidden="false" customHeight="true" outlineLevel="0" collapsed="false">
      <c r="A89" s="51"/>
      <c r="B89" s="77" t="s">
        <v>148</v>
      </c>
      <c r="C89" s="77"/>
      <c r="D89" s="77"/>
      <c r="E89" s="77"/>
      <c r="F89" s="77"/>
      <c r="G89" s="77"/>
      <c r="H89" s="77"/>
      <c r="I89" s="77" t="s">
        <v>83</v>
      </c>
      <c r="J89" s="77" t="s">
        <v>84</v>
      </c>
      <c r="K89" s="6"/>
      <c r="L89" s="6"/>
      <c r="M89" s="6"/>
      <c r="N89" s="6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customFormat="false" ht="12.75" hidden="false" customHeight="true" outlineLevel="0" collapsed="false">
      <c r="A90" s="51"/>
      <c r="B90" s="106" t="s">
        <v>94</v>
      </c>
      <c r="C90" s="106"/>
      <c r="D90" s="106"/>
      <c r="E90" s="106"/>
      <c r="F90" s="106"/>
      <c r="G90" s="106"/>
      <c r="H90" s="106"/>
      <c r="I90" s="106"/>
      <c r="J90" s="107" t="n">
        <f aca="false">J28</f>
        <v>1455</v>
      </c>
      <c r="K90" s="6"/>
      <c r="L90" s="6"/>
      <c r="M90" s="6"/>
      <c r="N90" s="6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customFormat="false" ht="12.75" hidden="false" customHeight="true" outlineLevel="0" collapsed="false">
      <c r="A91" s="51"/>
      <c r="B91" s="77" t="s">
        <v>57</v>
      </c>
      <c r="C91" s="54" t="s">
        <v>149</v>
      </c>
      <c r="D91" s="54"/>
      <c r="E91" s="54"/>
      <c r="F91" s="54"/>
      <c r="G91" s="54"/>
      <c r="H91" s="54"/>
      <c r="I91" s="79"/>
      <c r="J91" s="80" t="n">
        <f aca="false">(J90/220)*1.75*15.22</f>
        <v>176.154204545455</v>
      </c>
      <c r="K91" s="6"/>
      <c r="L91" s="6"/>
      <c r="M91" s="6"/>
      <c r="N91" s="6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customFormat="false" ht="14.25" hidden="false" customHeight="true" outlineLevel="0" collapsed="false">
      <c r="A92" s="51"/>
      <c r="B92" s="77" t="s">
        <v>150</v>
      </c>
      <c r="C92" s="77"/>
      <c r="D92" s="77"/>
      <c r="E92" s="77"/>
      <c r="F92" s="77"/>
      <c r="G92" s="77"/>
      <c r="H92" s="77"/>
      <c r="I92" s="81"/>
      <c r="J92" s="82" t="n">
        <f aca="false">J91</f>
        <v>176.154204545455</v>
      </c>
      <c r="K92" s="74"/>
      <c r="L92" s="6"/>
      <c r="M92" s="6"/>
      <c r="N92" s="6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customFormat="false" ht="16.5" hidden="false" customHeight="true" outlineLevel="0" collapsed="false">
      <c r="A93" s="51"/>
      <c r="B93" s="75"/>
      <c r="C93" s="75"/>
      <c r="D93" s="75"/>
      <c r="E93" s="75"/>
      <c r="F93" s="75"/>
      <c r="G93" s="75"/>
      <c r="H93" s="75"/>
      <c r="I93" s="75"/>
      <c r="J93" s="75"/>
      <c r="K93" s="6"/>
      <c r="L93" s="6"/>
      <c r="M93" s="6"/>
      <c r="N93" s="6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customFormat="false" ht="14.25" hidden="false" customHeight="true" outlineLevel="0" collapsed="false">
      <c r="A94" s="51"/>
      <c r="B94" s="53" t="s">
        <v>151</v>
      </c>
      <c r="C94" s="53"/>
      <c r="D94" s="53"/>
      <c r="E94" s="53"/>
      <c r="F94" s="53"/>
      <c r="G94" s="53"/>
      <c r="H94" s="53"/>
      <c r="I94" s="53"/>
      <c r="J94" s="53"/>
      <c r="K94" s="6"/>
      <c r="L94" s="6"/>
      <c r="M94" s="6"/>
      <c r="N94" s="6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customFormat="false" ht="12.75" hidden="false" customHeight="true" outlineLevel="0" collapsed="false">
      <c r="A95" s="51"/>
      <c r="B95" s="77" t="s">
        <v>152</v>
      </c>
      <c r="C95" s="77"/>
      <c r="D95" s="77"/>
      <c r="E95" s="77"/>
      <c r="F95" s="77"/>
      <c r="G95" s="77"/>
      <c r="H95" s="77"/>
      <c r="I95" s="77"/>
      <c r="J95" s="77" t="s">
        <v>84</v>
      </c>
      <c r="K95" s="6"/>
      <c r="L95" s="6"/>
      <c r="M95" s="6"/>
      <c r="N95" s="6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customFormat="false" ht="12.75" hidden="false" customHeight="true" outlineLevel="0" collapsed="false">
      <c r="A96" s="51"/>
      <c r="B96" s="77" t="s">
        <v>153</v>
      </c>
      <c r="C96" s="54" t="s">
        <v>142</v>
      </c>
      <c r="D96" s="54"/>
      <c r="E96" s="54"/>
      <c r="F96" s="54"/>
      <c r="G96" s="54"/>
      <c r="H96" s="54"/>
      <c r="I96" s="54"/>
      <c r="J96" s="80" t="n">
        <f aca="false">J87</f>
        <v>51.9263328132534</v>
      </c>
      <c r="K96" s="6"/>
      <c r="L96" s="6"/>
      <c r="M96" s="6"/>
      <c r="N96" s="6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customFormat="false" ht="14.25" hidden="false" customHeight="true" outlineLevel="0" collapsed="false">
      <c r="A97" s="51"/>
      <c r="B97" s="77" t="s">
        <v>154</v>
      </c>
      <c r="C97" s="54" t="s">
        <v>155</v>
      </c>
      <c r="D97" s="54"/>
      <c r="E97" s="54"/>
      <c r="F97" s="54"/>
      <c r="G97" s="54"/>
      <c r="H97" s="54"/>
      <c r="I97" s="54"/>
      <c r="J97" s="80" t="n">
        <f aca="false">J92</f>
        <v>176.154204545455</v>
      </c>
      <c r="K97" s="6"/>
      <c r="L97" s="6"/>
      <c r="M97" s="6"/>
      <c r="N97" s="6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customFormat="false" ht="14.25" hidden="false" customHeight="true" outlineLevel="0" collapsed="false">
      <c r="A98" s="92"/>
      <c r="B98" s="77" t="s">
        <v>156</v>
      </c>
      <c r="C98" s="77"/>
      <c r="D98" s="77"/>
      <c r="E98" s="77"/>
      <c r="F98" s="77"/>
      <c r="G98" s="77"/>
      <c r="H98" s="77"/>
      <c r="I98" s="77"/>
      <c r="J98" s="82" t="n">
        <f aca="false">SUM(J96:J97)</f>
        <v>228.080537358708</v>
      </c>
      <c r="K98" s="74"/>
      <c r="L98" s="95"/>
      <c r="M98" s="95"/>
      <c r="N98" s="95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customFormat="false" ht="16.5" hidden="false" customHeight="true" outlineLevel="0" collapsed="false">
      <c r="A99" s="51"/>
      <c r="B99" s="75"/>
      <c r="C99" s="75"/>
      <c r="D99" s="75"/>
      <c r="E99" s="75"/>
      <c r="F99" s="75"/>
      <c r="G99" s="75"/>
      <c r="H99" s="75"/>
      <c r="I99" s="75"/>
      <c r="J99" s="75"/>
      <c r="K99" s="6"/>
      <c r="L99" s="6"/>
      <c r="M99" s="6"/>
      <c r="N99" s="6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customFormat="false" ht="16.5" hidden="false" customHeight="true" outlineLevel="0" collapsed="false">
      <c r="A100" s="51"/>
      <c r="B100" s="75"/>
      <c r="C100" s="75"/>
      <c r="D100" s="75"/>
      <c r="E100" s="75"/>
      <c r="F100" s="75"/>
      <c r="G100" s="75"/>
      <c r="H100" s="75"/>
      <c r="I100" s="75"/>
      <c r="J100" s="75"/>
      <c r="K100" s="6"/>
      <c r="L100" s="6"/>
      <c r="M100" s="6"/>
      <c r="N100" s="6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customFormat="false" ht="14.25" hidden="false" customHeight="true" outlineLevel="0" collapsed="false">
      <c r="A101" s="51"/>
      <c r="B101" s="53" t="s">
        <v>157</v>
      </c>
      <c r="C101" s="53"/>
      <c r="D101" s="53"/>
      <c r="E101" s="53"/>
      <c r="F101" s="53"/>
      <c r="G101" s="53"/>
      <c r="H101" s="53"/>
      <c r="I101" s="53"/>
      <c r="J101" s="53"/>
      <c r="K101" s="6"/>
      <c r="L101" s="6"/>
      <c r="M101" s="6"/>
      <c r="N101" s="6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customFormat="false" ht="14.25" hidden="false" customHeight="true" outlineLevel="0" collapsed="false">
      <c r="A102" s="51"/>
      <c r="B102" s="77" t="n">
        <v>5</v>
      </c>
      <c r="C102" s="77" t="s">
        <v>158</v>
      </c>
      <c r="D102" s="77"/>
      <c r="E102" s="77"/>
      <c r="F102" s="77"/>
      <c r="G102" s="77"/>
      <c r="H102" s="77"/>
      <c r="I102" s="77"/>
      <c r="J102" s="77" t="s">
        <v>84</v>
      </c>
      <c r="K102" s="6"/>
      <c r="L102" s="6"/>
      <c r="M102" s="6"/>
      <c r="N102" s="6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customFormat="false" ht="14.25" hidden="false" customHeight="true" outlineLevel="0" collapsed="false">
      <c r="A103" s="51"/>
      <c r="B103" s="77" t="s">
        <v>57</v>
      </c>
      <c r="C103" s="54" t="s">
        <v>159</v>
      </c>
      <c r="D103" s="54"/>
      <c r="E103" s="54"/>
      <c r="F103" s="54"/>
      <c r="G103" s="54"/>
      <c r="H103" s="54"/>
      <c r="I103" s="80"/>
      <c r="J103" s="80" t="n">
        <f aca="false">'Uniforme-EPI'!F29</f>
        <v>0</v>
      </c>
      <c r="K103" s="6"/>
      <c r="L103" s="6"/>
      <c r="M103" s="6"/>
      <c r="N103" s="6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customFormat="false" ht="14.25" hidden="false" customHeight="true" outlineLevel="0" collapsed="false">
      <c r="A104" s="51"/>
      <c r="B104" s="77" t="s">
        <v>59</v>
      </c>
      <c r="C104" s="54" t="s">
        <v>160</v>
      </c>
      <c r="D104" s="54"/>
      <c r="E104" s="54"/>
      <c r="F104" s="54"/>
      <c r="G104" s="54"/>
      <c r="H104" s="54"/>
      <c r="I104" s="108"/>
      <c r="J104" s="80" t="n">
        <f aca="false">'Uniforme-EPI'!F99</f>
        <v>0</v>
      </c>
      <c r="K104" s="6"/>
      <c r="L104" s="6"/>
      <c r="M104" s="6"/>
      <c r="N104" s="6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customFormat="false" ht="12.75" hidden="false" customHeight="true" outlineLevel="0" collapsed="false">
      <c r="A105" s="51"/>
      <c r="B105" s="109" t="s">
        <v>62</v>
      </c>
      <c r="C105" s="54" t="s">
        <v>161</v>
      </c>
      <c r="D105" s="54"/>
      <c r="E105" s="54"/>
      <c r="F105" s="54"/>
      <c r="G105" s="54"/>
      <c r="H105" s="54"/>
      <c r="I105" s="110"/>
      <c r="J105" s="80" t="n">
        <f aca="false">'Uniforme-EPI'!F40</f>
        <v>0</v>
      </c>
      <c r="K105" s="6"/>
      <c r="L105" s="6"/>
      <c r="M105" s="6"/>
      <c r="N105" s="6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customFormat="false" ht="14.25" hidden="false" customHeight="true" outlineLevel="0" collapsed="false">
      <c r="A106" s="51"/>
      <c r="B106" s="109" t="s">
        <v>64</v>
      </c>
      <c r="C106" s="54" t="s">
        <v>162</v>
      </c>
      <c r="D106" s="54"/>
      <c r="E106" s="54"/>
      <c r="F106" s="54"/>
      <c r="G106" s="54"/>
      <c r="H106" s="54"/>
      <c r="I106" s="110"/>
      <c r="J106" s="80" t="n">
        <v>0</v>
      </c>
      <c r="K106" s="6"/>
      <c r="L106" s="6"/>
      <c r="M106" s="6"/>
      <c r="N106" s="6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customFormat="false" ht="14.25" hidden="false" customHeight="true" outlineLevel="0" collapsed="false">
      <c r="A107" s="51"/>
      <c r="B107" s="77" t="s">
        <v>163</v>
      </c>
      <c r="C107" s="77"/>
      <c r="D107" s="77"/>
      <c r="E107" s="77"/>
      <c r="F107" s="77"/>
      <c r="G107" s="77"/>
      <c r="H107" s="77"/>
      <c r="I107" s="111"/>
      <c r="J107" s="82" t="n">
        <f aca="false">SUM(J103:J106)</f>
        <v>0</v>
      </c>
      <c r="K107" s="6"/>
      <c r="L107" s="6"/>
      <c r="M107" s="6"/>
      <c r="N107" s="6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customFormat="false" ht="16.5" hidden="false" customHeight="true" outlineLevel="0" collapsed="false">
      <c r="A108" s="51"/>
      <c r="B108" s="102"/>
      <c r="C108" s="102"/>
      <c r="D108" s="102"/>
      <c r="E108" s="102"/>
      <c r="F108" s="102"/>
      <c r="G108" s="102"/>
      <c r="H108" s="102"/>
      <c r="I108" s="102"/>
      <c r="J108" s="102"/>
      <c r="K108" s="6"/>
      <c r="L108" s="6"/>
      <c r="M108" s="6"/>
      <c r="N108" s="6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customFormat="false" ht="16.5" hidden="false" customHeight="true" outlineLevel="0" collapsed="false">
      <c r="A109" s="51"/>
      <c r="B109" s="75"/>
      <c r="C109" s="75"/>
      <c r="D109" s="75"/>
      <c r="E109" s="75"/>
      <c r="F109" s="75"/>
      <c r="G109" s="75"/>
      <c r="H109" s="75"/>
      <c r="I109" s="75"/>
      <c r="J109" s="75"/>
      <c r="K109" s="6"/>
      <c r="L109" s="6"/>
      <c r="M109" s="6"/>
      <c r="N109" s="6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customFormat="false" ht="14.25" hidden="false" customHeight="true" outlineLevel="0" collapsed="false">
      <c r="A110" s="51"/>
      <c r="B110" s="53" t="s">
        <v>164</v>
      </c>
      <c r="C110" s="53"/>
      <c r="D110" s="53"/>
      <c r="E110" s="53"/>
      <c r="F110" s="53"/>
      <c r="G110" s="53"/>
      <c r="H110" s="53"/>
      <c r="I110" s="53"/>
      <c r="J110" s="53"/>
      <c r="K110" s="74"/>
      <c r="L110" s="105"/>
      <c r="M110" s="105"/>
      <c r="N110" s="6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customFormat="false" ht="14.25" hidden="false" customHeight="true" outlineLevel="0" collapsed="false">
      <c r="A111" s="51"/>
      <c r="B111" s="77" t="n">
        <v>6</v>
      </c>
      <c r="C111" s="77" t="s">
        <v>165</v>
      </c>
      <c r="D111" s="77"/>
      <c r="E111" s="77"/>
      <c r="F111" s="77"/>
      <c r="G111" s="77"/>
      <c r="H111" s="77"/>
      <c r="I111" s="77" t="s">
        <v>83</v>
      </c>
      <c r="J111" s="77" t="s">
        <v>84</v>
      </c>
      <c r="K111" s="74"/>
      <c r="L111" s="6"/>
      <c r="M111" s="6"/>
      <c r="N111" s="6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customFormat="false" ht="12.75" hidden="false" customHeight="true" outlineLevel="0" collapsed="false">
      <c r="A112" s="51"/>
      <c r="B112" s="77" t="s">
        <v>57</v>
      </c>
      <c r="C112" s="54" t="s">
        <v>166</v>
      </c>
      <c r="D112" s="54"/>
      <c r="E112" s="54"/>
      <c r="F112" s="54"/>
      <c r="G112" s="54"/>
      <c r="H112" s="54"/>
      <c r="I112" s="88" t="n">
        <v>0</v>
      </c>
      <c r="J112" s="80" t="n">
        <f aca="false">J129*I112</f>
        <v>0</v>
      </c>
      <c r="K112" s="112"/>
      <c r="L112" s="57"/>
      <c r="M112" s="57"/>
      <c r="N112" s="74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customFormat="false" ht="14.25" hidden="false" customHeight="true" outlineLevel="0" collapsed="false">
      <c r="A113" s="51"/>
      <c r="B113" s="77" t="s">
        <v>59</v>
      </c>
      <c r="C113" s="54" t="s">
        <v>167</v>
      </c>
      <c r="D113" s="54"/>
      <c r="E113" s="54"/>
      <c r="F113" s="54"/>
      <c r="G113" s="54"/>
      <c r="H113" s="54"/>
      <c r="I113" s="88" t="n">
        <v>0</v>
      </c>
      <c r="J113" s="80" t="n">
        <f aca="false">(J129+J112)*I113</f>
        <v>0</v>
      </c>
      <c r="K113" s="112"/>
      <c r="L113" s="57"/>
      <c r="M113" s="57"/>
      <c r="N113" s="6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customFormat="false" ht="14.25" hidden="false" customHeight="true" outlineLevel="0" collapsed="false">
      <c r="A114" s="51"/>
      <c r="B114" s="77" t="s">
        <v>62</v>
      </c>
      <c r="C114" s="77" t="s">
        <v>168</v>
      </c>
      <c r="D114" s="77"/>
      <c r="E114" s="77"/>
      <c r="F114" s="77"/>
      <c r="G114" s="77"/>
      <c r="H114" s="77"/>
      <c r="I114" s="79"/>
      <c r="J114" s="80"/>
      <c r="K114" s="57"/>
      <c r="L114" s="57"/>
      <c r="M114" s="57"/>
      <c r="N114" s="6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customFormat="false" ht="14.25" hidden="false" customHeight="true" outlineLevel="0" collapsed="false">
      <c r="A115" s="51"/>
      <c r="B115" s="77" t="s">
        <v>169</v>
      </c>
      <c r="C115" s="54" t="s">
        <v>170</v>
      </c>
      <c r="D115" s="54"/>
      <c r="E115" s="54"/>
      <c r="F115" s="54"/>
      <c r="G115" s="54"/>
      <c r="H115" s="54"/>
      <c r="I115" s="88" t="n">
        <v>0</v>
      </c>
      <c r="J115" s="80" t="n">
        <f aca="false">(($J$129+$J$112+$J$113)/(1-($I$115+$I$116+$I$117))*I115)</f>
        <v>0</v>
      </c>
      <c r="K115" s="112"/>
      <c r="L115" s="74"/>
      <c r="M115" s="6"/>
      <c r="N115" s="6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customFormat="false" ht="14.25" hidden="false" customHeight="true" outlineLevel="0" collapsed="false">
      <c r="A116" s="51"/>
      <c r="B116" s="77" t="s">
        <v>171</v>
      </c>
      <c r="C116" s="54" t="s">
        <v>172</v>
      </c>
      <c r="D116" s="54"/>
      <c r="E116" s="54"/>
      <c r="F116" s="54"/>
      <c r="G116" s="54"/>
      <c r="H116" s="54"/>
      <c r="I116" s="88" t="n">
        <v>0</v>
      </c>
      <c r="J116" s="80" t="n">
        <f aca="false">(($J$129+$J$112+$J$113)/(1-($I$115+$I$116+$I$117))*I116)</f>
        <v>0</v>
      </c>
      <c r="K116" s="74"/>
      <c r="L116" s="74"/>
      <c r="M116" s="6"/>
      <c r="N116" s="6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customFormat="false" ht="14.25" hidden="false" customHeight="true" outlineLevel="0" collapsed="false">
      <c r="A117" s="51"/>
      <c r="B117" s="77" t="s">
        <v>173</v>
      </c>
      <c r="C117" s="54" t="s">
        <v>174</v>
      </c>
      <c r="D117" s="54"/>
      <c r="E117" s="54"/>
      <c r="F117" s="54"/>
      <c r="G117" s="54"/>
      <c r="H117" s="54"/>
      <c r="I117" s="79" t="n">
        <v>0.03</v>
      </c>
      <c r="J117" s="80" t="n">
        <f aca="false">(($J$129+$J$112+$J$113)/(1-($I$115+$I$116+$I$117))*I117)</f>
        <v>88.5548903306817</v>
      </c>
      <c r="K117" s="74"/>
      <c r="L117" s="74"/>
      <c r="M117" s="6"/>
      <c r="N117" s="6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customFormat="false" ht="14.25" hidden="false" customHeight="true" outlineLevel="0" collapsed="false">
      <c r="A118" s="51"/>
      <c r="B118" s="69" t="s">
        <v>64</v>
      </c>
      <c r="C118" s="56" t="s">
        <v>162</v>
      </c>
      <c r="D118" s="56"/>
      <c r="E118" s="56"/>
      <c r="F118" s="56"/>
      <c r="G118" s="56"/>
      <c r="H118" s="56"/>
      <c r="I118" s="71"/>
      <c r="J118" s="70"/>
      <c r="K118" s="74"/>
      <c r="L118" s="74"/>
      <c r="M118" s="6"/>
      <c r="N118" s="6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customFormat="false" ht="14.25" hidden="false" customHeight="true" outlineLevel="0" collapsed="false">
      <c r="A119" s="51"/>
      <c r="B119" s="77" t="s">
        <v>175</v>
      </c>
      <c r="C119" s="77"/>
      <c r="D119" s="77"/>
      <c r="E119" s="77"/>
      <c r="F119" s="77"/>
      <c r="G119" s="77"/>
      <c r="H119" s="77"/>
      <c r="I119" s="113" t="n">
        <f aca="false">SUM(I112:I118)</f>
        <v>0.03</v>
      </c>
      <c r="J119" s="82" t="n">
        <f aca="false">(SUM(J112:J118))</f>
        <v>88.5548903306817</v>
      </c>
      <c r="K119" s="74"/>
      <c r="L119" s="6"/>
      <c r="M119" s="6"/>
      <c r="N119" s="6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customFormat="false" ht="14.25" hidden="false" customHeight="true" outlineLevel="0" collapsed="false">
      <c r="A120" s="6"/>
      <c r="B120" s="75"/>
      <c r="C120" s="75"/>
      <c r="D120" s="75"/>
      <c r="E120" s="75"/>
      <c r="F120" s="75"/>
      <c r="G120" s="75"/>
      <c r="H120" s="75"/>
      <c r="I120" s="114"/>
      <c r="J120" s="78"/>
      <c r="K120" s="7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customFormat="false" ht="14.25" hidden="false" customHeight="true" outlineLevel="0" collapsed="false">
      <c r="A121" s="6"/>
      <c r="B121" s="75"/>
      <c r="C121" s="75"/>
      <c r="D121" s="75"/>
      <c r="E121" s="75"/>
      <c r="F121" s="75"/>
      <c r="G121" s="75"/>
      <c r="H121" s="75"/>
      <c r="I121" s="114"/>
      <c r="J121" s="78"/>
      <c r="K121" s="7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customFormat="false" ht="14.25" hidden="false" customHeight="true" outlineLevel="0" collapsed="false">
      <c r="A122" s="51"/>
      <c r="B122" s="53" t="s">
        <v>176</v>
      </c>
      <c r="C122" s="53"/>
      <c r="D122" s="53"/>
      <c r="E122" s="53"/>
      <c r="F122" s="53"/>
      <c r="G122" s="53"/>
      <c r="H122" s="53"/>
      <c r="I122" s="53"/>
      <c r="J122" s="53"/>
      <c r="K122" s="6"/>
      <c r="L122" s="6"/>
      <c r="M122" s="6"/>
      <c r="N122" s="6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customFormat="false" ht="14.25" hidden="false" customHeight="true" outlineLevel="0" collapsed="false">
      <c r="A123" s="51"/>
      <c r="B123" s="77" t="s">
        <v>177</v>
      </c>
      <c r="C123" s="77"/>
      <c r="D123" s="77"/>
      <c r="E123" s="77"/>
      <c r="F123" s="77"/>
      <c r="G123" s="77"/>
      <c r="H123" s="77"/>
      <c r="I123" s="77"/>
      <c r="J123" s="77" t="s">
        <v>84</v>
      </c>
      <c r="K123" s="6"/>
      <c r="L123" s="6"/>
      <c r="M123" s="6"/>
      <c r="N123" s="6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customFormat="false" ht="14.25" hidden="false" customHeight="true" outlineLevel="0" collapsed="false">
      <c r="A124" s="51"/>
      <c r="B124" s="77" t="s">
        <v>57</v>
      </c>
      <c r="C124" s="54" t="str">
        <f aca="false">B21</f>
        <v>MÓDULO 1 - COMPOSIÇÃO DA REMUNERAÇÃO</v>
      </c>
      <c r="D124" s="54"/>
      <c r="E124" s="54"/>
      <c r="F124" s="54"/>
      <c r="G124" s="54"/>
      <c r="H124" s="54"/>
      <c r="I124" s="54"/>
      <c r="J124" s="80" t="n">
        <f aca="false">J28</f>
        <v>1455</v>
      </c>
      <c r="K124" s="74"/>
      <c r="L124" s="74"/>
      <c r="M124" s="6"/>
      <c r="N124" s="6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customFormat="false" ht="12.75" hidden="false" customHeight="true" outlineLevel="0" collapsed="false">
      <c r="A125" s="51"/>
      <c r="B125" s="77" t="s">
        <v>59</v>
      </c>
      <c r="C125" s="54" t="str">
        <f aca="false">B31</f>
        <v>MÓDULO 2 – ENCARGOS E BENEFÍCIOS ANUAIS, MENSAIS E DIÁRIOS</v>
      </c>
      <c r="D125" s="54"/>
      <c r="E125" s="54"/>
      <c r="F125" s="54"/>
      <c r="G125" s="54"/>
      <c r="H125" s="54"/>
      <c r="I125" s="54"/>
      <c r="J125" s="80" t="n">
        <f aca="false">J64</f>
        <v>1089.2325</v>
      </c>
      <c r="K125" s="6"/>
      <c r="L125" s="74"/>
      <c r="M125" s="6"/>
      <c r="N125" s="6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customFormat="false" ht="14.25" hidden="false" customHeight="true" outlineLevel="0" collapsed="false">
      <c r="A126" s="51"/>
      <c r="B126" s="77" t="s">
        <v>62</v>
      </c>
      <c r="C126" s="54" t="str">
        <f aca="false">B67</f>
        <v>MÓDULO 3 – PROVISÃO PARA RESCISÃO</v>
      </c>
      <c r="D126" s="54"/>
      <c r="E126" s="54"/>
      <c r="F126" s="54"/>
      <c r="G126" s="54"/>
      <c r="H126" s="54"/>
      <c r="I126" s="54"/>
      <c r="J126" s="80" t="n">
        <f aca="false">J75</f>
        <v>90.9617499999999</v>
      </c>
      <c r="K126" s="6"/>
      <c r="L126" s="74"/>
      <c r="M126" s="6"/>
      <c r="N126" s="6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customFormat="false" ht="14.25" hidden="false" customHeight="true" outlineLevel="0" collapsed="false">
      <c r="A127" s="51"/>
      <c r="B127" s="77" t="s">
        <v>64</v>
      </c>
      <c r="C127" s="54" t="str">
        <f aca="false">B78</f>
        <v>MÓDULO 4 – CUSTO DE REPOSIÇÃO DO PROFISSIONAL AUSENTE</v>
      </c>
      <c r="D127" s="54"/>
      <c r="E127" s="54"/>
      <c r="F127" s="54"/>
      <c r="G127" s="54"/>
      <c r="H127" s="54"/>
      <c r="I127" s="54"/>
      <c r="J127" s="80" t="n">
        <f aca="false">J98</f>
        <v>228.080537358708</v>
      </c>
      <c r="K127" s="6"/>
      <c r="L127" s="74"/>
      <c r="M127" s="6"/>
      <c r="N127" s="6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customFormat="false" ht="14.25" hidden="false" customHeight="true" outlineLevel="0" collapsed="false">
      <c r="A128" s="51"/>
      <c r="B128" s="77" t="s">
        <v>89</v>
      </c>
      <c r="C128" s="54" t="str">
        <f aca="false">B101</f>
        <v>MÓDULO 5 – INSUMOS DIVERSOS</v>
      </c>
      <c r="D128" s="54"/>
      <c r="E128" s="54"/>
      <c r="F128" s="54"/>
      <c r="G128" s="54"/>
      <c r="H128" s="54"/>
      <c r="I128" s="54"/>
      <c r="J128" s="80" t="n">
        <f aca="false">J107</f>
        <v>0</v>
      </c>
      <c r="K128" s="6"/>
      <c r="L128" s="74"/>
      <c r="M128" s="6"/>
      <c r="N128" s="6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customFormat="false" ht="14.25" hidden="false" customHeight="true" outlineLevel="0" collapsed="false">
      <c r="A129" s="51"/>
      <c r="B129" s="77"/>
      <c r="C129" s="77" t="s">
        <v>178</v>
      </c>
      <c r="D129" s="77"/>
      <c r="E129" s="77"/>
      <c r="F129" s="77"/>
      <c r="G129" s="77"/>
      <c r="H129" s="77"/>
      <c r="I129" s="77"/>
      <c r="J129" s="82" t="n">
        <f aca="false">(SUM(J124:J128))</f>
        <v>2863.27478735871</v>
      </c>
      <c r="K129" s="6"/>
      <c r="L129" s="74"/>
      <c r="M129" s="6"/>
      <c r="N129" s="6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customFormat="false" ht="12.75" hidden="false" customHeight="true" outlineLevel="0" collapsed="false">
      <c r="A130" s="51"/>
      <c r="B130" s="77" t="s">
        <v>105</v>
      </c>
      <c r="C130" s="54" t="str">
        <f aca="false">B110</f>
        <v>MÓDULO 6 – CUSTOS INDIRETOS, TRIBUTOS E LUCRO</v>
      </c>
      <c r="D130" s="54"/>
      <c r="E130" s="54"/>
      <c r="F130" s="54"/>
      <c r="G130" s="54"/>
      <c r="H130" s="54"/>
      <c r="I130" s="54"/>
      <c r="J130" s="80" t="n">
        <f aca="false">J119</f>
        <v>88.5548903306817</v>
      </c>
      <c r="K130" s="6"/>
      <c r="L130" s="6"/>
      <c r="M130" s="6"/>
      <c r="N130" s="6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customFormat="false" ht="14.25" hidden="false" customHeight="true" outlineLevel="0" collapsed="false">
      <c r="A131" s="51"/>
      <c r="B131" s="77" t="s">
        <v>179</v>
      </c>
      <c r="C131" s="77"/>
      <c r="D131" s="77"/>
      <c r="E131" s="77"/>
      <c r="F131" s="77"/>
      <c r="G131" s="77"/>
      <c r="H131" s="77"/>
      <c r="I131" s="77"/>
      <c r="J131" s="82" t="n">
        <f aca="false">(SUM(J129:J130))</f>
        <v>2951.82967768939</v>
      </c>
      <c r="K131" s="6"/>
      <c r="L131" s="6"/>
      <c r="M131" s="6"/>
      <c r="N131" s="6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customFormat="false" ht="14.25" hidden="false" customHeight="true" outlineLevel="0" collapsed="false">
      <c r="A132" s="51"/>
      <c r="B132" s="77"/>
      <c r="C132" s="106" t="s">
        <v>180</v>
      </c>
      <c r="D132" s="106"/>
      <c r="E132" s="106"/>
      <c r="F132" s="106"/>
      <c r="G132" s="106"/>
      <c r="H132" s="106"/>
      <c r="I132" s="77" t="n">
        <f aca="false">F10</f>
        <v>4</v>
      </c>
      <c r="J132" s="82" t="n">
        <f aca="false">J131*I132</f>
        <v>11807.3187107576</v>
      </c>
      <c r="K132" s="6"/>
      <c r="L132" s="6"/>
      <c r="M132" s="6"/>
      <c r="N132" s="6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customFormat="false" ht="14.25" hidden="false" customHeight="true" outlineLevel="0" collapsed="false">
      <c r="A133" s="51"/>
      <c r="B133" s="57"/>
      <c r="C133" s="57"/>
      <c r="D133" s="57"/>
      <c r="E133" s="57"/>
      <c r="F133" s="57"/>
      <c r="G133" s="57"/>
      <c r="H133" s="57"/>
      <c r="I133" s="57"/>
      <c r="J133" s="115" t="s">
        <v>181</v>
      </c>
      <c r="K133" s="74"/>
      <c r="L133" s="74"/>
      <c r="M133" s="74"/>
      <c r="N133" s="6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customFormat="false" ht="12.75" hidden="false" customHeight="true" outlineLevel="0" collapsed="false">
      <c r="A134" s="51"/>
      <c r="B134" s="57"/>
      <c r="C134" s="57"/>
      <c r="D134" s="57"/>
      <c r="E134" s="57"/>
      <c r="F134" s="57"/>
      <c r="G134" s="57"/>
      <c r="H134" s="57"/>
      <c r="I134" s="75"/>
      <c r="J134" s="76" t="n">
        <f aca="false">J131/J28</f>
        <v>2.02874891937415</v>
      </c>
      <c r="K134" s="74"/>
      <c r="L134" s="6"/>
      <c r="M134" s="6"/>
      <c r="N134" s="6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customFormat="false" ht="51" hidden="false" customHeight="true" outlineLevel="0" collapsed="false">
      <c r="A135" s="5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6"/>
      <c r="M135" s="74"/>
      <c r="N135" s="6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customFormat="false" ht="12.75" hidden="false" customHeight="true" outlineLevel="0" collapsed="false">
      <c r="A136" s="5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6"/>
      <c r="M136" s="6"/>
      <c r="N136" s="6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customFormat="false" ht="14.25" hidden="false" customHeight="true" outlineLevel="0" collapsed="false">
      <c r="A137" s="5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6"/>
      <c r="M137" s="6"/>
      <c r="N137" s="6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customFormat="false" ht="14.25" hidden="false" customHeight="true" outlineLevel="0" collapsed="false">
      <c r="A138" s="5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6"/>
      <c r="M138" s="6"/>
      <c r="N138" s="6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customFormat="false" ht="14.25" hidden="false" customHeight="true" outlineLevel="0" collapsed="false">
      <c r="A139" s="5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6"/>
      <c r="M139" s="6"/>
      <c r="N139" s="6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customFormat="false" ht="14.25" hidden="false" customHeight="true" outlineLevel="0" collapsed="false">
      <c r="A140" s="5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6"/>
      <c r="M140" s="6"/>
      <c r="N140" s="6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customFormat="false" ht="14.25" hidden="false" customHeight="true" outlineLevel="0" collapsed="false">
      <c r="A141" s="5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6"/>
      <c r="M141" s="6"/>
      <c r="N141" s="6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customFormat="false" ht="14.25" hidden="false" customHeight="true" outlineLevel="0" collapsed="false">
      <c r="A142" s="5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6"/>
      <c r="M142" s="6"/>
      <c r="N142" s="6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customFormat="false" ht="14.25" hidden="false" customHeight="true" outlineLevel="0" collapsed="false">
      <c r="A143" s="5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6"/>
      <c r="M143" s="6"/>
      <c r="N143" s="6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customFormat="false" ht="14.25" hidden="false" customHeight="true" outlineLevel="0" collapsed="false">
      <c r="A144" s="5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6"/>
      <c r="M144" s="6"/>
      <c r="N144" s="6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customFormat="false" ht="14.25" hidden="false" customHeight="true" outlineLevel="0" collapsed="false">
      <c r="A145" s="5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6"/>
      <c r="M145" s="6"/>
      <c r="N145" s="6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customFormat="false" ht="14.25" hidden="false" customHeight="true" outlineLevel="0" collapsed="false">
      <c r="A146" s="5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6"/>
      <c r="M146" s="6"/>
      <c r="N146" s="6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customFormat="false" ht="14.25" hidden="false" customHeight="true" outlineLevel="0" collapsed="false">
      <c r="A147" s="5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6"/>
      <c r="M147" s="6"/>
      <c r="N147" s="6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customFormat="false" ht="14.25" hidden="false" customHeight="true" outlineLevel="0" collapsed="false">
      <c r="A148" s="5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6"/>
      <c r="M148" s="6"/>
      <c r="N148" s="6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customFormat="false" ht="14.25" hidden="false" customHeight="true" outlineLevel="0" collapsed="false">
      <c r="A149" s="5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customFormat="false" ht="14.25" hidden="false" customHeight="true" outlineLevel="0" collapsed="false">
      <c r="A150" s="5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customFormat="false" ht="14.25" hidden="false" customHeight="true" outlineLevel="0" collapsed="false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customFormat="false" ht="14.25" hidden="false" customHeight="true" outlineLevel="0" collapsed="false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customFormat="false" ht="14.25" hidden="false" customHeight="true" outlineLevel="0" collapsed="false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customFormat="false" ht="14.25" hidden="false" customHeight="true" outlineLevel="0" collapsed="false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customFormat="false" ht="14.25" hidden="false" customHeight="true" outlineLevel="0" collapsed="false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customFormat="false" ht="14.25" hidden="false" customHeight="true" outlineLevel="0" collapsed="false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customFormat="false" ht="14.25" hidden="false" customHeight="true" outlineLevel="0" collapsed="false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customFormat="false" ht="14.25" hidden="false" customHeight="true" outlineLevel="0" collapsed="false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customFormat="false" ht="14.25" hidden="false" customHeight="true" outlineLevel="0" collapsed="false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customFormat="false" ht="14.25" hidden="false" customHeight="true" outlineLevel="0" collapsed="false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customFormat="false" ht="14.25" hidden="false" customHeight="true" outlineLevel="0" collapsed="false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customFormat="false" ht="14.25" hidden="false" customHeight="true" outlineLevel="0" collapsed="false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customFormat="false" ht="14.25" hidden="false" customHeight="true" outlineLevel="0" collapsed="false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customFormat="false" ht="14.25" hidden="false" customHeight="true" outlineLevel="0" collapsed="false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customFormat="false" ht="14.25" hidden="false" customHeight="true" outlineLevel="0" collapsed="false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customFormat="false" ht="14.25" hidden="false" customHeight="true" outlineLevel="0" collapsed="false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customFormat="false" ht="14.25" hidden="false" customHeight="true" outlineLevel="0" collapsed="false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customFormat="false" ht="14.25" hidden="false" customHeight="true" outlineLevel="0" collapsed="false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customFormat="false" ht="14.25" hidden="false" customHeight="true" outlineLevel="0" collapsed="false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customFormat="false" ht="14.25" hidden="false" customHeight="true" outlineLevel="0" collapsed="false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customFormat="false" ht="14.25" hidden="false" customHeight="true" outlineLevel="0" collapsed="false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customFormat="false" ht="14.25" hidden="false" customHeight="true" outlineLevel="0" collapsed="false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customFormat="false" ht="14.25" hidden="false" customHeight="true" outlineLevel="0" collapsed="false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customFormat="false" ht="14.25" hidden="false" customHeight="true" outlineLevel="0" collapsed="false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customFormat="false" ht="14.25" hidden="false" customHeight="true" outlineLevel="0" collapsed="false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customFormat="false" ht="14.25" hidden="false" customHeight="true" outlineLevel="0" collapsed="false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customFormat="false" ht="14.25" hidden="false" customHeight="true" outlineLevel="0" collapsed="false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customFormat="false" ht="14.25" hidden="false" customHeight="true" outlineLevel="0" collapsed="false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customFormat="false" ht="14.25" hidden="false" customHeight="true" outlineLevel="0" collapsed="false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customFormat="false" ht="14.25" hidden="false" customHeight="true" outlineLevel="0" collapsed="false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customFormat="false" ht="14.25" hidden="false" customHeight="true" outlineLevel="0" collapsed="false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customFormat="false" ht="14.25" hidden="false" customHeight="true" outlineLevel="0" collapsed="false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customFormat="false" ht="14.25" hidden="false" customHeight="true" outlineLevel="0" collapsed="false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customFormat="false" ht="14.25" hidden="false" customHeight="true" outlineLevel="0" collapsed="false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customFormat="false" ht="14.25" hidden="false" customHeight="true" outlineLevel="0" collapsed="false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customFormat="false" ht="14.25" hidden="false" customHeight="true" outlineLevel="0" collapsed="false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customFormat="false" ht="14.25" hidden="false" customHeight="true" outlineLevel="0" collapsed="false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customFormat="false" ht="14.25" hidden="false" customHeight="true" outlineLevel="0" collapsed="false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customFormat="false" ht="14.25" hidden="false" customHeight="true" outlineLevel="0" collapsed="false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customFormat="false" ht="14.25" hidden="false" customHeight="true" outlineLevel="0" collapsed="false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customFormat="false" ht="14.25" hidden="false" customHeight="true" outlineLevel="0" collapsed="false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customFormat="false" ht="14.25" hidden="false" customHeight="true" outlineLevel="0" collapsed="false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customFormat="false" ht="14.25" hidden="false" customHeight="true" outlineLevel="0" collapsed="false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customFormat="false" ht="14.25" hidden="false" customHeight="true" outlineLevel="0" collapsed="false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customFormat="false" ht="14.25" hidden="false" customHeight="true" outlineLevel="0" collapsed="false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customFormat="false" ht="14.25" hidden="false" customHeight="true" outlineLevel="0" collapsed="false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customFormat="false" ht="14.25" hidden="false" customHeight="true" outlineLevel="0" collapsed="false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customFormat="false" ht="14.25" hidden="false" customHeight="true" outlineLevel="0" collapsed="false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customFormat="false" ht="14.25" hidden="false" customHeight="true" outlineLevel="0" collapsed="false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customFormat="false" ht="14.25" hidden="false" customHeight="true" outlineLevel="0" collapsed="false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customFormat="false" ht="14.25" hidden="false" customHeight="true" outlineLevel="0" collapsed="false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customFormat="false" ht="14.25" hidden="false" customHeight="true" outlineLevel="0" collapsed="false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customFormat="false" ht="14.25" hidden="false" customHeight="true" outlineLevel="0" collapsed="false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customFormat="false" ht="14.25" hidden="false" customHeight="true" outlineLevel="0" collapsed="false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customFormat="false" ht="14.25" hidden="false" customHeight="true" outlineLevel="0" collapsed="false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customFormat="false" ht="14.25" hidden="false" customHeight="true" outlineLevel="0" collapsed="false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customFormat="false" ht="14.25" hidden="false" customHeight="true" outlineLevel="0" collapsed="false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customFormat="false" ht="14.25" hidden="false" customHeight="true" outlineLevel="0" collapsed="false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customFormat="false" ht="14.25" hidden="false" customHeight="true" outlineLevel="0" collapsed="false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customFormat="false" ht="14.25" hidden="false" customHeight="true" outlineLevel="0" collapsed="false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customFormat="false" ht="14.25" hidden="false" customHeight="true" outlineLevel="0" collapsed="false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customFormat="false" ht="14.25" hidden="false" customHeight="true" outlineLevel="0" collapsed="false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customFormat="false" ht="14.25" hidden="false" customHeight="true" outlineLevel="0" collapsed="false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customFormat="false" ht="14.25" hidden="false" customHeight="true" outlineLevel="0" collapsed="false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customFormat="false" ht="14.25" hidden="false" customHeight="true" outlineLevel="0" collapsed="false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customFormat="false" ht="14.25" hidden="false" customHeight="true" outlineLevel="0" collapsed="false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customFormat="false" ht="14.25" hidden="false" customHeight="true" outlineLevel="0" collapsed="false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customFormat="false" ht="14.25" hidden="false" customHeight="true" outlineLevel="0" collapsed="false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customFormat="false" ht="14.25" hidden="false" customHeight="true" outlineLevel="0" collapsed="false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customFormat="false" ht="14.25" hidden="false" customHeight="true" outlineLevel="0" collapsed="false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customFormat="false" ht="14.25" hidden="false" customHeight="true" outlineLevel="0" collapsed="false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customFormat="false" ht="14.25" hidden="false" customHeight="true" outlineLevel="0" collapsed="false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customFormat="false" ht="14.25" hidden="false" customHeight="true" outlineLevel="0" collapsed="false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customFormat="false" ht="14.25" hidden="false" customHeight="true" outlineLevel="0" collapsed="false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customFormat="false" ht="14.25" hidden="false" customHeight="true" outlineLevel="0" collapsed="false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customFormat="false" ht="14.25" hidden="false" customHeight="true" outlineLevel="0" collapsed="false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customFormat="false" ht="14.25" hidden="false" customHeight="true" outlineLevel="0" collapsed="false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customFormat="false" ht="14.25" hidden="false" customHeight="true" outlineLevel="0" collapsed="false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customFormat="false" ht="14.25" hidden="false" customHeight="true" outlineLevel="0" collapsed="false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customFormat="false" ht="14.25" hidden="false" customHeight="true" outlineLevel="0" collapsed="false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customFormat="false" ht="14.25" hidden="false" customHeight="true" outlineLevel="0" collapsed="false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customFormat="false" ht="14.25" hidden="false" customHeight="true" outlineLevel="0" collapsed="false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customFormat="false" ht="14.25" hidden="false" customHeight="true" outlineLevel="0" collapsed="false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customFormat="false" ht="14.25" hidden="false" customHeight="true" outlineLevel="0" collapsed="false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customFormat="false" ht="14.25" hidden="false" customHeight="true" outlineLevel="0" collapsed="false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customFormat="false" ht="14.25" hidden="false" customHeight="true" outlineLevel="0" collapsed="false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customFormat="false" ht="14.25" hidden="false" customHeight="true" outlineLevel="0" collapsed="false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customFormat="false" ht="14.25" hidden="false" customHeight="true" outlineLevel="0" collapsed="false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customFormat="false" ht="14.25" hidden="false" customHeight="true" outlineLevel="0" collapsed="false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customFormat="false" ht="14.25" hidden="false" customHeight="true" outlineLevel="0" collapsed="false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customFormat="false" ht="14.25" hidden="false" customHeight="true" outlineLevel="0" collapsed="false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customFormat="false" ht="14.25" hidden="false" customHeight="true" outlineLevel="0" collapsed="false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customFormat="false" ht="14.25" hidden="false" customHeight="true" outlineLevel="0" collapsed="false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customFormat="false" ht="14.25" hidden="false" customHeight="true" outlineLevel="0" collapsed="false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customFormat="false" ht="14.25" hidden="false" customHeight="true" outlineLevel="0" collapsed="false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customFormat="false" ht="14.25" hidden="false" customHeight="true" outlineLevel="0" collapsed="false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customFormat="false" ht="14.25" hidden="false" customHeight="true" outlineLevel="0" collapsed="false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customFormat="false" ht="14.25" hidden="false" customHeight="true" outlineLevel="0" collapsed="false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customFormat="false" ht="14.25" hidden="false" customHeight="true" outlineLevel="0" collapsed="false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customFormat="false" ht="14.25" hidden="false" customHeight="true" outlineLevel="0" collapsed="false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customFormat="false" ht="14.25" hidden="false" customHeight="true" outlineLevel="0" collapsed="false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customFormat="false" ht="14.25" hidden="false" customHeight="true" outlineLevel="0" collapsed="false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customFormat="false" ht="14.25" hidden="false" customHeight="true" outlineLevel="0" collapsed="false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customFormat="false" ht="14.25" hidden="false" customHeight="true" outlineLevel="0" collapsed="false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customFormat="false" ht="14.25" hidden="false" customHeight="true" outlineLevel="0" collapsed="false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customFormat="false" ht="14.25" hidden="false" customHeight="true" outlineLevel="0" collapsed="false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customFormat="false" ht="14.25" hidden="false" customHeight="true" outlineLevel="0" collapsed="false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customFormat="false" ht="14.25" hidden="false" customHeight="true" outlineLevel="0" collapsed="false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customFormat="false" ht="14.25" hidden="false" customHeight="true" outlineLevel="0" collapsed="false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customFormat="false" ht="14.25" hidden="false" customHeight="true" outlineLevel="0" collapsed="false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customFormat="false" ht="14.25" hidden="false" customHeight="true" outlineLevel="0" collapsed="false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customFormat="false" ht="14.25" hidden="false" customHeight="true" outlineLevel="0" collapsed="false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2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2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2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2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2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2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2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2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2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2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2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2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2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2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2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2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2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2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2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2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2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2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2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2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2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2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2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2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2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2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2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2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2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2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2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2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2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2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2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2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2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2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2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2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2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2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2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2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2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2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2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2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2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2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2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2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2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2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2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2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2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2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2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2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2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2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2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2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2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2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2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2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2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2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2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2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2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2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2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2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2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2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2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2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2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2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2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2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2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2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2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2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2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2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2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2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2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2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2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2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2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2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2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2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2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2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2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2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2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2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2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2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2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2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2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2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2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2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2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2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2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2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2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2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2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2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2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2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2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2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2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2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2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2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2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2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2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2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2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2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2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2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2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2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2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2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2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2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2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2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2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2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2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2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2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2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2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2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2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2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2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2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2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2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2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2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2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2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2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2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2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2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2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2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2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2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2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2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2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2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2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2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2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2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2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2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2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2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2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2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2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2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2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2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2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2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2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2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2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2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2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2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2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2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2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2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2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2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2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2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2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2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2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2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2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2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2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2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2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2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2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2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2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2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2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2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2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2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2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2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2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2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2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2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2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2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2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2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2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2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2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2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2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2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2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2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2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2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2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2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2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2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2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2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2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2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2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2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2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2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2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2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2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2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2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2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2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2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2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2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2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2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2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2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2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2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2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2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2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2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2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2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2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2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2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2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2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2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2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2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2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2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2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2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2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2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2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2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2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2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2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2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2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2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2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2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2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2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2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2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2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2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2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2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2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2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2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2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2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2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2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2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2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2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2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2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2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2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2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2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2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2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2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2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2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2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2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2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2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2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2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2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2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2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2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2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2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2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2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2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2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2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2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2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2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2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2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2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2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2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2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2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2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2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2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2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2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2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2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2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2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2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2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2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2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2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2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2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2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2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2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2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2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2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2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2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2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2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2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2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2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2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2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2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2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2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2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2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2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2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2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2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2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2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2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2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2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2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2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2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2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2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2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2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2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2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2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2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2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2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2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2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2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2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2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2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2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2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2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2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2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2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2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2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2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2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2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2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2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2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2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2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2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2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2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2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2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2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2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2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2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2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2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2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2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2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2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2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2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2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2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2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2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2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2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2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2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2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2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2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2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2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2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2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2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2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2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2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2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2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2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2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2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2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2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2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2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2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2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2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2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2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2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2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2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2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2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2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2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2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2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2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2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2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2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2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2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2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2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2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2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2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2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2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2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2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2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2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2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2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2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2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2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2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2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2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2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2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2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2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2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2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2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2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2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2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2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2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2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2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2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2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2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2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2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2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2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2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2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2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2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2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2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2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2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2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2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2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2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2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2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2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2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2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2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2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2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2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2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2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2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2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2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2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2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2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2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2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2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2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2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2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2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2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2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2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2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2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2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2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2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2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2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2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2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2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2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2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2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2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2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2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2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2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2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2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2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2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2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2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2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2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2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2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2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2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2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2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2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2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2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2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2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2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2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2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2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2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2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2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2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2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2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2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2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2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2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2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2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2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2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2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2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2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2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2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2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2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2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2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2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2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2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2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2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2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2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2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2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2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2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2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2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sheetProtection sheet="true" password="c59b" objects="true" scenarios="true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  <mergeCell ref="B131:I131"/>
    <mergeCell ref="C132:H132"/>
    <mergeCell ref="B135:K150"/>
  </mergeCells>
  <printOptions headings="false" gridLines="false" gridLinesSet="true" horizontalCentered="false" verticalCentered="false"/>
  <pageMargins left="0.7" right="0.7" top="0.75" bottom="0.75" header="0" footer="0"/>
  <pageSetup paperSize="9" scale="59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5" activeCellId="0" sqref="J15"/>
    </sheetView>
  </sheetViews>
  <sheetFormatPr defaultColWidth="14.58984375" defaultRowHeight="12.75" zeroHeight="false" outlineLevelRow="0" outlineLevelCol="0"/>
  <cols>
    <col collapsed="false" customWidth="true" hidden="false" outlineLevel="0" max="1" min="1" style="1" width="1.42"/>
    <col collapsed="false" customWidth="true" hidden="false" outlineLevel="0" max="2" min="2" style="1" width="8.41"/>
    <col collapsed="false" customWidth="true" hidden="false" outlineLevel="0" max="3" min="3" style="1" width="13.42"/>
    <col collapsed="false" customWidth="true" hidden="false" outlineLevel="0" max="4" min="4" style="1" width="24"/>
    <col collapsed="false" customWidth="true" hidden="false" outlineLevel="0" max="5" min="5" style="1" width="17.41"/>
    <col collapsed="false" customWidth="true" hidden="false" outlineLevel="0" max="6" min="6" style="1" width="26"/>
    <col collapsed="false" customWidth="true" hidden="false" outlineLevel="0" max="7" min="7" style="1" width="10.58"/>
    <col collapsed="false" customWidth="true" hidden="false" outlineLevel="0" max="8" min="8" style="1" width="12.86"/>
    <col collapsed="false" customWidth="true" hidden="false" outlineLevel="0" max="9" min="9" style="1" width="11.57"/>
    <col collapsed="false" customWidth="true" hidden="false" outlineLevel="0" max="10" min="10" style="1" width="20.57"/>
    <col collapsed="false" customWidth="true" hidden="false" outlineLevel="0" max="11" min="11" style="1" width="24"/>
    <col collapsed="false" customWidth="true" hidden="false" outlineLevel="0" max="12" min="12" style="1" width="17.71"/>
    <col collapsed="false" customWidth="true" hidden="false" outlineLevel="0" max="13" min="13" style="1" width="18"/>
    <col collapsed="false" customWidth="true" hidden="false" outlineLevel="0" max="14" min="14" style="1" width="17.58"/>
    <col collapsed="false" customWidth="true" hidden="false" outlineLevel="0" max="26" min="15" style="1" width="7.87"/>
  </cols>
  <sheetData>
    <row r="1" customFormat="false" ht="16.5" hidden="false" customHeight="true" outlineLevel="0" collapsed="false">
      <c r="A1" s="51"/>
      <c r="B1" s="52"/>
      <c r="C1" s="52"/>
      <c r="D1" s="52"/>
      <c r="E1" s="52"/>
      <c r="F1" s="52"/>
      <c r="G1" s="52"/>
      <c r="H1" s="52"/>
      <c r="I1" s="52"/>
      <c r="J1" s="52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customFormat="false" ht="16.5" hidden="false" customHeight="true" outlineLevel="0" collapsed="false">
      <c r="A2" s="51"/>
      <c r="B2" s="53" t="s">
        <v>56</v>
      </c>
      <c r="C2" s="53"/>
      <c r="D2" s="53"/>
      <c r="E2" s="53"/>
      <c r="F2" s="53"/>
      <c r="G2" s="53"/>
      <c r="H2" s="53"/>
      <c r="I2" s="53"/>
      <c r="J2" s="53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customFormat="false" ht="16.5" hidden="false" customHeight="true" outlineLevel="0" collapsed="false">
      <c r="A3" s="51"/>
      <c r="B3" s="54" t="s">
        <v>57</v>
      </c>
      <c r="C3" s="54" t="s">
        <v>58</v>
      </c>
      <c r="D3" s="54"/>
      <c r="E3" s="54"/>
      <c r="F3" s="54"/>
      <c r="G3" s="54"/>
      <c r="H3" s="54"/>
      <c r="I3" s="54"/>
      <c r="J3" s="55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customFormat="false" ht="16.5" hidden="false" customHeight="true" outlineLevel="0" collapsed="false">
      <c r="A4" s="51"/>
      <c r="B4" s="54" t="s">
        <v>59</v>
      </c>
      <c r="C4" s="54" t="s">
        <v>60</v>
      </c>
      <c r="D4" s="54"/>
      <c r="E4" s="54"/>
      <c r="F4" s="54"/>
      <c r="G4" s="54"/>
      <c r="H4" s="54"/>
      <c r="I4" s="54"/>
      <c r="J4" s="54" t="s">
        <v>61</v>
      </c>
      <c r="K4" s="5"/>
      <c r="L4" s="5"/>
      <c r="M4" s="5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customFormat="false" ht="16.5" hidden="false" customHeight="true" outlineLevel="0" collapsed="false">
      <c r="A5" s="51"/>
      <c r="B5" s="54" t="s">
        <v>62</v>
      </c>
      <c r="C5" s="54" t="s">
        <v>63</v>
      </c>
      <c r="D5" s="54"/>
      <c r="E5" s="54"/>
      <c r="F5" s="54"/>
      <c r="G5" s="54"/>
      <c r="H5" s="54"/>
      <c r="I5" s="54"/>
      <c r="J5" s="56" t="n">
        <f aca="false">'Aux Cozinha 44h'!J5</f>
        <v>2024</v>
      </c>
      <c r="K5" s="5"/>
      <c r="L5" s="5"/>
      <c r="M5" s="5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customFormat="false" ht="16.5" hidden="false" customHeight="true" outlineLevel="0" collapsed="false">
      <c r="A6" s="51"/>
      <c r="B6" s="54" t="s">
        <v>64</v>
      </c>
      <c r="C6" s="54" t="s">
        <v>65</v>
      </c>
      <c r="D6" s="54"/>
      <c r="E6" s="54"/>
      <c r="F6" s="54"/>
      <c r="G6" s="54"/>
      <c r="H6" s="54"/>
      <c r="I6" s="54"/>
      <c r="J6" s="54" t="n">
        <v>30</v>
      </c>
      <c r="K6" s="5"/>
      <c r="L6" s="5"/>
      <c r="M6" s="5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customFormat="false" ht="16.5" hidden="false" customHeight="true" outlineLevel="0" collapsed="false">
      <c r="A7" s="51"/>
      <c r="B7" s="57"/>
      <c r="C7" s="57"/>
      <c r="D7" s="57"/>
      <c r="E7" s="57"/>
      <c r="F7" s="57"/>
      <c r="G7" s="57"/>
      <c r="H7" s="57"/>
      <c r="I7" s="57"/>
      <c r="J7" s="58" t="n">
        <v>15.22</v>
      </c>
      <c r="K7" s="5"/>
      <c r="L7" s="5"/>
      <c r="M7" s="5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customFormat="false" ht="12.75" hidden="false" customHeight="true" outlineLevel="0" collapsed="false">
      <c r="A8" s="51"/>
      <c r="B8" s="53" t="s">
        <v>66</v>
      </c>
      <c r="C8" s="53"/>
      <c r="D8" s="53"/>
      <c r="E8" s="53"/>
      <c r="F8" s="53"/>
      <c r="G8" s="53"/>
      <c r="H8" s="53"/>
      <c r="I8" s="53"/>
      <c r="J8" s="53"/>
      <c r="K8" s="5"/>
      <c r="L8" s="5"/>
      <c r="M8" s="5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customFormat="false" ht="12.75" hidden="false" customHeight="true" outlineLevel="0" collapsed="false">
      <c r="A9" s="51"/>
      <c r="B9" s="54" t="s">
        <v>67</v>
      </c>
      <c r="C9" s="54"/>
      <c r="D9" s="54" t="s">
        <v>68</v>
      </c>
      <c r="E9" s="54"/>
      <c r="F9" s="54" t="s">
        <v>69</v>
      </c>
      <c r="G9" s="54"/>
      <c r="H9" s="54"/>
      <c r="I9" s="54"/>
      <c r="J9" s="54"/>
      <c r="K9" s="5"/>
      <c r="L9" s="5"/>
      <c r="M9" s="5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customFormat="false" ht="12.75" hidden="false" customHeight="true" outlineLevel="0" collapsed="false">
      <c r="A10" s="51"/>
      <c r="B10" s="59" t="s">
        <v>184</v>
      </c>
      <c r="C10" s="59"/>
      <c r="D10" s="54" t="s">
        <v>3</v>
      </c>
      <c r="E10" s="54"/>
      <c r="F10" s="59" t="n">
        <v>4</v>
      </c>
      <c r="G10" s="59"/>
      <c r="H10" s="59"/>
      <c r="I10" s="59"/>
      <c r="J10" s="59"/>
      <c r="K10" s="5"/>
      <c r="L10" s="5"/>
      <c r="M10" s="5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customFormat="false" ht="12.75" hidden="false" customHeight="true" outlineLevel="0" collapsed="false">
      <c r="A11" s="51"/>
      <c r="B11" s="57"/>
      <c r="C11" s="57"/>
      <c r="D11" s="57"/>
      <c r="E11" s="57"/>
      <c r="F11" s="57"/>
      <c r="G11" s="57"/>
      <c r="H11" s="57"/>
      <c r="I11" s="57"/>
      <c r="J11" s="57"/>
      <c r="K11" s="5"/>
      <c r="L11" s="5"/>
      <c r="M11" s="5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customFormat="false" ht="16.5" hidden="false" customHeight="true" outlineLevel="0" collapsed="false">
      <c r="A12" s="51"/>
      <c r="B12" s="53" t="s">
        <v>71</v>
      </c>
      <c r="C12" s="53"/>
      <c r="D12" s="53"/>
      <c r="E12" s="53"/>
      <c r="F12" s="53"/>
      <c r="G12" s="53"/>
      <c r="H12" s="53"/>
      <c r="I12" s="53"/>
      <c r="J12" s="53"/>
      <c r="K12" s="5"/>
      <c r="L12" s="5"/>
      <c r="M12" s="5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customFormat="false" ht="12.75" hidden="false" customHeight="true" outlineLevel="0" collapsed="false">
      <c r="A13" s="51"/>
      <c r="B13" s="54" t="n">
        <v>1</v>
      </c>
      <c r="C13" s="54" t="s">
        <v>72</v>
      </c>
      <c r="D13" s="54"/>
      <c r="E13" s="54"/>
      <c r="F13" s="54"/>
      <c r="G13" s="54"/>
      <c r="H13" s="54"/>
      <c r="I13" s="54"/>
      <c r="J13" s="54" t="str">
        <f aca="false">B10</f>
        <v>Cozinheiro (a) 12 x 36</v>
      </c>
      <c r="K13" s="6"/>
      <c r="L13" s="6"/>
      <c r="M13" s="6"/>
      <c r="N13" s="6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customFormat="false" ht="12.75" hidden="false" customHeight="true" outlineLevel="0" collapsed="false">
      <c r="A14" s="51"/>
      <c r="B14" s="54" t="n">
        <v>2</v>
      </c>
      <c r="C14" s="54" t="s">
        <v>73</v>
      </c>
      <c r="D14" s="54"/>
      <c r="E14" s="54"/>
      <c r="F14" s="54"/>
      <c r="G14" s="54"/>
      <c r="H14" s="54"/>
      <c r="I14" s="54"/>
      <c r="J14" s="59" t="s">
        <v>185</v>
      </c>
      <c r="K14" s="6"/>
      <c r="L14" s="6"/>
      <c r="M14" s="6"/>
      <c r="N14" s="6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customFormat="false" ht="12.75" hidden="false" customHeight="true" outlineLevel="0" collapsed="false">
      <c r="A15" s="51"/>
      <c r="B15" s="54" t="n">
        <v>3</v>
      </c>
      <c r="C15" s="54" t="s">
        <v>75</v>
      </c>
      <c r="D15" s="54"/>
      <c r="E15" s="54"/>
      <c r="F15" s="54"/>
      <c r="G15" s="54"/>
      <c r="H15" s="54"/>
      <c r="I15" s="54"/>
      <c r="J15" s="116" t="n">
        <f aca="false">2222.19*1.077</f>
        <v>2393.29863</v>
      </c>
      <c r="K15" s="117" t="s">
        <v>186</v>
      </c>
      <c r="L15" s="6"/>
      <c r="M15" s="6"/>
      <c r="N15" s="6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customFormat="false" ht="24.75" hidden="false" customHeight="true" outlineLevel="0" collapsed="false">
      <c r="A16" s="51"/>
      <c r="B16" s="62" t="n">
        <v>4</v>
      </c>
      <c r="C16" s="63" t="s">
        <v>76</v>
      </c>
      <c r="D16" s="63"/>
      <c r="E16" s="63"/>
      <c r="F16" s="63"/>
      <c r="G16" s="63"/>
      <c r="H16" s="63"/>
      <c r="I16" s="63"/>
      <c r="J16" s="64" t="s">
        <v>183</v>
      </c>
      <c r="K16" s="6"/>
      <c r="L16" s="6"/>
      <c r="M16" s="6"/>
      <c r="N16" s="6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customFormat="false" ht="26.25" hidden="false" customHeight="true" outlineLevel="0" collapsed="false">
      <c r="A17" s="51"/>
      <c r="B17" s="62" t="n">
        <v>5</v>
      </c>
      <c r="C17" s="63" t="s">
        <v>78</v>
      </c>
      <c r="D17" s="63"/>
      <c r="E17" s="63"/>
      <c r="F17" s="63"/>
      <c r="G17" s="63"/>
      <c r="H17" s="63"/>
      <c r="I17" s="63"/>
      <c r="J17" s="65" t="str">
        <f aca="false">'Aux Cozinha 44h'!J17</f>
        <v>SIND EMPRES REF COLETIVAS EST MG</v>
      </c>
      <c r="K17" s="6"/>
      <c r="L17" s="6"/>
      <c r="M17" s="6"/>
      <c r="N17" s="6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customFormat="false" ht="12.75" hidden="false" customHeight="true" outlineLevel="0" collapsed="false">
      <c r="A18" s="51"/>
      <c r="B18" s="54" t="n">
        <v>6</v>
      </c>
      <c r="C18" s="54" t="s">
        <v>80</v>
      </c>
      <c r="D18" s="54"/>
      <c r="E18" s="54"/>
      <c r="F18" s="54"/>
      <c r="G18" s="54"/>
      <c r="H18" s="54"/>
      <c r="I18" s="54"/>
      <c r="J18" s="66" t="n">
        <f aca="false">'Aux Cozinha 44h'!J18</f>
        <v>45292</v>
      </c>
      <c r="K18" s="6"/>
      <c r="L18" s="6"/>
      <c r="M18" s="6"/>
      <c r="N18" s="6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customFormat="false" ht="16.5" hidden="false" customHeight="true" outlineLevel="0" collapsed="false">
      <c r="A19" s="51"/>
      <c r="B19" s="67"/>
      <c r="C19" s="67"/>
      <c r="D19" s="67"/>
      <c r="E19" s="67"/>
      <c r="F19" s="67"/>
      <c r="G19" s="67"/>
      <c r="H19" s="67"/>
      <c r="I19" s="67"/>
      <c r="J19" s="67"/>
      <c r="K19" s="6"/>
      <c r="L19" s="6"/>
      <c r="M19" s="6"/>
      <c r="N19" s="6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customFormat="false" ht="16.5" hidden="false" customHeight="true" outlineLevel="0" collapsed="false">
      <c r="A20" s="51"/>
      <c r="B20" s="57"/>
      <c r="C20" s="57"/>
      <c r="D20" s="57"/>
      <c r="E20" s="57"/>
      <c r="F20" s="57"/>
      <c r="G20" s="57"/>
      <c r="H20" s="57"/>
      <c r="I20" s="57"/>
      <c r="J20" s="57"/>
      <c r="K20" s="6"/>
      <c r="L20" s="6"/>
      <c r="M20" s="6"/>
      <c r="N20" s="6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customFormat="false" ht="16.5" hidden="false" customHeight="true" outlineLevel="0" collapsed="false">
      <c r="A21" s="51"/>
      <c r="B21" s="68" t="s">
        <v>81</v>
      </c>
      <c r="C21" s="68"/>
      <c r="D21" s="68"/>
      <c r="E21" s="68"/>
      <c r="F21" s="68"/>
      <c r="G21" s="68"/>
      <c r="H21" s="68"/>
      <c r="I21" s="68"/>
      <c r="J21" s="68"/>
      <c r="K21" s="6"/>
      <c r="L21" s="6"/>
      <c r="M21" s="6"/>
      <c r="N21" s="6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customFormat="false" ht="12.75" hidden="false" customHeight="true" outlineLevel="0" collapsed="false">
      <c r="A22" s="51"/>
      <c r="B22" s="69" t="n">
        <v>1</v>
      </c>
      <c r="C22" s="69" t="s">
        <v>82</v>
      </c>
      <c r="D22" s="69"/>
      <c r="E22" s="69"/>
      <c r="F22" s="69"/>
      <c r="G22" s="69"/>
      <c r="H22" s="69"/>
      <c r="I22" s="69" t="s">
        <v>83</v>
      </c>
      <c r="J22" s="69" t="s">
        <v>84</v>
      </c>
      <c r="K22" s="6"/>
      <c r="L22" s="6"/>
      <c r="M22" s="6"/>
      <c r="N22" s="6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customFormat="false" ht="12.75" hidden="false" customHeight="true" outlineLevel="0" collapsed="false">
      <c r="A23" s="51"/>
      <c r="B23" s="69" t="s">
        <v>57</v>
      </c>
      <c r="C23" s="56" t="s">
        <v>85</v>
      </c>
      <c r="D23" s="56"/>
      <c r="E23" s="56"/>
      <c r="F23" s="56"/>
      <c r="G23" s="56"/>
      <c r="H23" s="56"/>
      <c r="I23" s="56"/>
      <c r="J23" s="70" t="n">
        <f aca="false">J15</f>
        <v>2393.29863</v>
      </c>
      <c r="K23" s="6"/>
      <c r="L23" s="6"/>
      <c r="M23" s="6"/>
      <c r="N23" s="6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customFormat="false" ht="12.75" hidden="false" customHeight="true" outlineLevel="0" collapsed="false">
      <c r="A24" s="51"/>
      <c r="B24" s="69" t="s">
        <v>59</v>
      </c>
      <c r="C24" s="56" t="s">
        <v>86</v>
      </c>
      <c r="D24" s="56"/>
      <c r="E24" s="56"/>
      <c r="F24" s="56"/>
      <c r="G24" s="56"/>
      <c r="H24" s="56"/>
      <c r="I24" s="71"/>
      <c r="J24" s="70" t="n">
        <f aca="false">J23*I24</f>
        <v>0</v>
      </c>
      <c r="K24" s="6"/>
      <c r="L24" s="6"/>
      <c r="M24" s="6"/>
      <c r="N24" s="6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customFormat="false" ht="12.75" hidden="false" customHeight="true" outlineLevel="0" collapsed="false">
      <c r="A25" s="51"/>
      <c r="B25" s="69" t="s">
        <v>62</v>
      </c>
      <c r="C25" s="56" t="s">
        <v>87</v>
      </c>
      <c r="D25" s="56"/>
      <c r="E25" s="56"/>
      <c r="F25" s="56"/>
      <c r="G25" s="56"/>
      <c r="H25" s="56"/>
      <c r="I25" s="71"/>
      <c r="J25" s="70" t="n">
        <v>0</v>
      </c>
      <c r="K25" s="72"/>
      <c r="L25" s="6"/>
      <c r="M25" s="6"/>
      <c r="N25" s="6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customFormat="false" ht="12.75" hidden="false" customHeight="true" outlineLevel="0" collapsed="false">
      <c r="A26" s="51"/>
      <c r="B26" s="69" t="s">
        <v>64</v>
      </c>
      <c r="C26" s="56" t="s">
        <v>88</v>
      </c>
      <c r="D26" s="56"/>
      <c r="E26" s="56"/>
      <c r="F26" s="56"/>
      <c r="G26" s="56"/>
      <c r="H26" s="56"/>
      <c r="I26" s="71"/>
      <c r="J26" s="70" t="n">
        <v>0</v>
      </c>
      <c r="K26" s="6"/>
      <c r="L26" s="6"/>
      <c r="M26" s="6"/>
      <c r="N26" s="6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customFormat="false" ht="12.75" hidden="false" customHeight="true" outlineLevel="0" collapsed="false">
      <c r="A27" s="51"/>
      <c r="B27" s="69" t="s">
        <v>89</v>
      </c>
      <c r="C27" s="56" t="s">
        <v>90</v>
      </c>
      <c r="D27" s="56"/>
      <c r="E27" s="56"/>
      <c r="F27" s="56"/>
      <c r="G27" s="56"/>
      <c r="H27" s="56"/>
      <c r="I27" s="71"/>
      <c r="J27" s="70" t="n">
        <v>0</v>
      </c>
      <c r="K27" s="6"/>
      <c r="L27" s="6"/>
      <c r="M27" s="6"/>
      <c r="N27" s="6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customFormat="false" ht="12.75" hidden="false" customHeight="true" outlineLevel="0" collapsed="false">
      <c r="A28" s="51"/>
      <c r="B28" s="69" t="s">
        <v>91</v>
      </c>
      <c r="C28" s="69"/>
      <c r="D28" s="69"/>
      <c r="E28" s="69"/>
      <c r="F28" s="69"/>
      <c r="G28" s="69"/>
      <c r="H28" s="69"/>
      <c r="I28" s="69"/>
      <c r="J28" s="73" t="n">
        <f aca="false">SUM(J23:J27)</f>
        <v>2393.29863</v>
      </c>
      <c r="K28" s="74"/>
      <c r="L28" s="6"/>
      <c r="M28" s="6"/>
      <c r="N28" s="6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customFormat="false" ht="14.25" hidden="false" customHeight="true" outlineLevel="0" collapsed="false">
      <c r="A29" s="51"/>
      <c r="B29" s="75"/>
      <c r="C29" s="75"/>
      <c r="D29" s="75"/>
      <c r="E29" s="75"/>
      <c r="F29" s="75"/>
      <c r="G29" s="75"/>
      <c r="H29" s="75"/>
      <c r="I29" s="75"/>
      <c r="J29" s="76"/>
      <c r="K29" s="6"/>
      <c r="L29" s="6"/>
      <c r="M29" s="6"/>
      <c r="N29" s="6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customFormat="false" ht="14.25" hidden="false" customHeight="true" outlineLevel="0" collapsed="false">
      <c r="A30" s="51"/>
      <c r="B30" s="75"/>
      <c r="C30" s="75"/>
      <c r="D30" s="75"/>
      <c r="E30" s="75"/>
      <c r="F30" s="75"/>
      <c r="G30" s="75"/>
      <c r="H30" s="75"/>
      <c r="I30" s="75"/>
      <c r="J30" s="76"/>
      <c r="K30" s="6"/>
      <c r="L30" s="6"/>
      <c r="M30" s="6"/>
      <c r="N30" s="6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customFormat="false" ht="12.75" hidden="false" customHeight="true" outlineLevel="0" collapsed="false">
      <c r="A31" s="51"/>
      <c r="B31" s="53" t="s">
        <v>92</v>
      </c>
      <c r="C31" s="53"/>
      <c r="D31" s="53"/>
      <c r="E31" s="53"/>
      <c r="F31" s="53"/>
      <c r="G31" s="53"/>
      <c r="H31" s="53"/>
      <c r="I31" s="53"/>
      <c r="J31" s="53"/>
      <c r="K31" s="6"/>
      <c r="L31" s="6"/>
      <c r="M31" s="6"/>
      <c r="N31" s="6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customFormat="false" ht="12.75" hidden="false" customHeight="true" outlineLevel="0" collapsed="false">
      <c r="A32" s="51"/>
      <c r="B32" s="77" t="s">
        <v>93</v>
      </c>
      <c r="C32" s="77"/>
      <c r="D32" s="77"/>
      <c r="E32" s="77"/>
      <c r="F32" s="77"/>
      <c r="G32" s="77"/>
      <c r="H32" s="77"/>
      <c r="I32" s="77" t="s">
        <v>83</v>
      </c>
      <c r="J32" s="77" t="s">
        <v>84</v>
      </c>
      <c r="K32" s="6"/>
      <c r="L32" s="6"/>
      <c r="M32" s="6"/>
      <c r="N32" s="6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customFormat="false" ht="12.75" hidden="false" customHeight="true" outlineLevel="0" collapsed="false">
      <c r="A33" s="51"/>
      <c r="B33" s="77" t="s">
        <v>94</v>
      </c>
      <c r="C33" s="77"/>
      <c r="D33" s="77"/>
      <c r="E33" s="77"/>
      <c r="F33" s="77"/>
      <c r="G33" s="77"/>
      <c r="H33" s="77"/>
      <c r="I33" s="77"/>
      <c r="J33" s="78" t="n">
        <f aca="false">J28</f>
        <v>2393.29863</v>
      </c>
      <c r="K33" s="6"/>
      <c r="L33" s="6"/>
      <c r="M33" s="6"/>
      <c r="N33" s="6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customFormat="false" ht="12.75" hidden="false" customHeight="true" outlineLevel="0" collapsed="false">
      <c r="A34" s="51"/>
      <c r="B34" s="77" t="s">
        <v>57</v>
      </c>
      <c r="C34" s="54" t="s">
        <v>95</v>
      </c>
      <c r="D34" s="54"/>
      <c r="E34" s="54"/>
      <c r="F34" s="54"/>
      <c r="G34" s="54"/>
      <c r="H34" s="54"/>
      <c r="I34" s="79" t="n">
        <f aca="false">(1/12)</f>
        <v>0.0833333333333333</v>
      </c>
      <c r="J34" s="80" t="n">
        <f aca="false">$J$33*I34</f>
        <v>199.4415525</v>
      </c>
      <c r="K34" s="6"/>
      <c r="L34" s="6"/>
      <c r="M34" s="6"/>
      <c r="N34" s="6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customFormat="false" ht="12.75" hidden="false" customHeight="true" outlineLevel="0" collapsed="false">
      <c r="A35" s="51"/>
      <c r="B35" s="77" t="s">
        <v>59</v>
      </c>
      <c r="C35" s="54" t="s">
        <v>96</v>
      </c>
      <c r="D35" s="54"/>
      <c r="E35" s="54"/>
      <c r="F35" s="54"/>
      <c r="G35" s="54"/>
      <c r="H35" s="54"/>
      <c r="I35" s="79" t="n">
        <f aca="false">(1/12)+((1/12)/3)</f>
        <v>0.111111111111111</v>
      </c>
      <c r="J35" s="80" t="n">
        <f aca="false">$J$33*I35</f>
        <v>265.92207</v>
      </c>
      <c r="K35" s="6"/>
      <c r="L35" s="6"/>
      <c r="M35" s="6"/>
      <c r="N35" s="6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customFormat="false" ht="14.25" hidden="false" customHeight="true" outlineLevel="0" collapsed="false">
      <c r="A36" s="51"/>
      <c r="B36" s="77" t="s">
        <v>97</v>
      </c>
      <c r="C36" s="77"/>
      <c r="D36" s="77"/>
      <c r="E36" s="77"/>
      <c r="F36" s="77"/>
      <c r="G36" s="77"/>
      <c r="H36" s="77"/>
      <c r="I36" s="81" t="n">
        <f aca="false">I34+I35</f>
        <v>0.194444444444444</v>
      </c>
      <c r="J36" s="82" t="n">
        <f aca="false">SUM(J34:J35)</f>
        <v>465.3636225</v>
      </c>
      <c r="K36" s="74"/>
      <c r="L36" s="6"/>
      <c r="M36" s="6"/>
      <c r="N36" s="6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customFormat="false" ht="14.25" hidden="false" customHeight="true" outlineLevel="0" collapsed="false">
      <c r="A37" s="51"/>
      <c r="B37" s="83"/>
      <c r="C37" s="84"/>
      <c r="D37" s="84"/>
      <c r="E37" s="84"/>
      <c r="F37" s="84"/>
      <c r="G37" s="84"/>
      <c r="H37" s="84"/>
      <c r="I37" s="85"/>
      <c r="J37" s="86"/>
      <c r="K37" s="6"/>
      <c r="L37" s="6"/>
      <c r="M37" s="6"/>
      <c r="N37" s="6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customFormat="false" ht="14.25" hidden="false" customHeight="true" outlineLevel="0" collapsed="false">
      <c r="A38" s="51"/>
      <c r="B38" s="69" t="s">
        <v>98</v>
      </c>
      <c r="C38" s="69"/>
      <c r="D38" s="69"/>
      <c r="E38" s="69"/>
      <c r="F38" s="69"/>
      <c r="G38" s="69"/>
      <c r="H38" s="69"/>
      <c r="I38" s="69" t="s">
        <v>83</v>
      </c>
      <c r="J38" s="69" t="s">
        <v>84</v>
      </c>
      <c r="K38" s="6"/>
      <c r="L38" s="6"/>
      <c r="M38" s="6"/>
      <c r="N38" s="6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customFormat="false" ht="14.25" hidden="false" customHeight="true" outlineLevel="0" collapsed="false">
      <c r="A39" s="51"/>
      <c r="B39" s="69" t="s">
        <v>99</v>
      </c>
      <c r="C39" s="69"/>
      <c r="D39" s="69"/>
      <c r="E39" s="69"/>
      <c r="F39" s="69"/>
      <c r="G39" s="69"/>
      <c r="H39" s="69"/>
      <c r="I39" s="69"/>
      <c r="J39" s="87" t="n">
        <f aca="false">J28+J36</f>
        <v>2858.6622525</v>
      </c>
      <c r="K39" s="6"/>
      <c r="L39" s="6"/>
      <c r="M39" s="6"/>
      <c r="N39" s="6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customFormat="false" ht="14.25" hidden="false" customHeight="true" outlineLevel="0" collapsed="false">
      <c r="A40" s="51"/>
      <c r="B40" s="69" t="s">
        <v>57</v>
      </c>
      <c r="C40" s="56" t="s">
        <v>100</v>
      </c>
      <c r="D40" s="56"/>
      <c r="E40" s="56"/>
      <c r="F40" s="56"/>
      <c r="G40" s="56"/>
      <c r="H40" s="56"/>
      <c r="I40" s="71" t="n">
        <v>0.2</v>
      </c>
      <c r="J40" s="70" t="n">
        <f aca="false">$J$39*I40</f>
        <v>571.7324505</v>
      </c>
      <c r="K40" s="6"/>
      <c r="L40" s="6"/>
      <c r="M40" s="6"/>
      <c r="N40" s="6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customFormat="false" ht="12.75" hidden="false" customHeight="true" outlineLevel="0" collapsed="false">
      <c r="A41" s="51"/>
      <c r="B41" s="69" t="s">
        <v>59</v>
      </c>
      <c r="C41" s="56" t="s">
        <v>101</v>
      </c>
      <c r="D41" s="56"/>
      <c r="E41" s="56"/>
      <c r="F41" s="56"/>
      <c r="G41" s="56"/>
      <c r="H41" s="56"/>
      <c r="I41" s="71" t="n">
        <v>0.025</v>
      </c>
      <c r="J41" s="70" t="n">
        <f aca="false">$J$39*I41</f>
        <v>71.4665563125</v>
      </c>
      <c r="K41" s="6"/>
      <c r="L41" s="6"/>
      <c r="M41" s="6"/>
      <c r="N41" s="6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customFormat="false" ht="14.25" hidden="false" customHeight="true" outlineLevel="0" collapsed="false">
      <c r="A42" s="51"/>
      <c r="B42" s="69" t="s">
        <v>62</v>
      </c>
      <c r="C42" s="56" t="s">
        <v>102</v>
      </c>
      <c r="D42" s="56"/>
      <c r="E42" s="56"/>
      <c r="F42" s="56"/>
      <c r="G42" s="56"/>
      <c r="H42" s="56"/>
      <c r="I42" s="88" t="n">
        <v>0</v>
      </c>
      <c r="J42" s="70" t="n">
        <f aca="false">$J$39*I42</f>
        <v>0</v>
      </c>
      <c r="K42" s="6"/>
      <c r="L42" s="6"/>
      <c r="M42" s="6"/>
      <c r="N42" s="6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customFormat="false" ht="12.75" hidden="false" customHeight="true" outlineLevel="0" collapsed="false">
      <c r="A43" s="51"/>
      <c r="B43" s="69" t="s">
        <v>64</v>
      </c>
      <c r="C43" s="56" t="s">
        <v>103</v>
      </c>
      <c r="D43" s="56"/>
      <c r="E43" s="56"/>
      <c r="F43" s="56"/>
      <c r="G43" s="56"/>
      <c r="H43" s="56"/>
      <c r="I43" s="71" t="n">
        <v>0.015</v>
      </c>
      <c r="J43" s="70" t="n">
        <f aca="false">$J$39*I43</f>
        <v>42.8799337875</v>
      </c>
      <c r="K43" s="6"/>
      <c r="L43" s="6"/>
      <c r="M43" s="6"/>
      <c r="N43" s="6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customFormat="false" ht="14.25" hidden="false" customHeight="true" outlineLevel="0" collapsed="false">
      <c r="A44" s="51"/>
      <c r="B44" s="69" t="s">
        <v>89</v>
      </c>
      <c r="C44" s="56" t="s">
        <v>104</v>
      </c>
      <c r="D44" s="56"/>
      <c r="E44" s="56"/>
      <c r="F44" s="56"/>
      <c r="G44" s="56"/>
      <c r="H44" s="56"/>
      <c r="I44" s="71" t="n">
        <v>0.01</v>
      </c>
      <c r="J44" s="70" t="n">
        <f aca="false">$J$39*I44</f>
        <v>28.586622525</v>
      </c>
      <c r="K44" s="6"/>
      <c r="L44" s="6"/>
      <c r="M44" s="6"/>
      <c r="N44" s="6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customFormat="false" ht="14.25" hidden="false" customHeight="true" outlineLevel="0" collapsed="false">
      <c r="A45" s="51"/>
      <c r="B45" s="69" t="s">
        <v>105</v>
      </c>
      <c r="C45" s="56" t="s">
        <v>106</v>
      </c>
      <c r="D45" s="56"/>
      <c r="E45" s="56"/>
      <c r="F45" s="56"/>
      <c r="G45" s="56"/>
      <c r="H45" s="56"/>
      <c r="I45" s="71" t="n">
        <v>0.006</v>
      </c>
      <c r="J45" s="70" t="n">
        <f aca="false">$J$39*I45</f>
        <v>17.151973515</v>
      </c>
      <c r="K45" s="6"/>
      <c r="L45" s="6"/>
      <c r="M45" s="6"/>
      <c r="N45" s="6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customFormat="false" ht="14.25" hidden="false" customHeight="true" outlineLevel="0" collapsed="false">
      <c r="A46" s="51"/>
      <c r="B46" s="69" t="s">
        <v>107</v>
      </c>
      <c r="C46" s="56" t="s">
        <v>108</v>
      </c>
      <c r="D46" s="56"/>
      <c r="E46" s="56"/>
      <c r="F46" s="56"/>
      <c r="G46" s="56"/>
      <c r="H46" s="56"/>
      <c r="I46" s="71" t="n">
        <v>0.002</v>
      </c>
      <c r="J46" s="70" t="n">
        <f aca="false">$J$39*I46</f>
        <v>5.717324505</v>
      </c>
      <c r="K46" s="6"/>
      <c r="L46" s="6"/>
      <c r="M46" s="6"/>
      <c r="N46" s="6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customFormat="false" ht="14.25" hidden="false" customHeight="true" outlineLevel="0" collapsed="false">
      <c r="A47" s="51"/>
      <c r="B47" s="69" t="s">
        <v>109</v>
      </c>
      <c r="C47" s="56" t="s">
        <v>110</v>
      </c>
      <c r="D47" s="56"/>
      <c r="E47" s="56"/>
      <c r="F47" s="56"/>
      <c r="G47" s="56"/>
      <c r="H47" s="56"/>
      <c r="I47" s="71" t="n">
        <v>0.08</v>
      </c>
      <c r="J47" s="70" t="n">
        <f aca="false">$J$39*I47</f>
        <v>228.6929802</v>
      </c>
      <c r="K47" s="6"/>
      <c r="L47" s="6"/>
      <c r="M47" s="6"/>
      <c r="N47" s="6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customFormat="false" ht="14.25" hidden="false" customHeight="true" outlineLevel="0" collapsed="false">
      <c r="A48" s="51"/>
      <c r="B48" s="69" t="s">
        <v>111</v>
      </c>
      <c r="C48" s="69"/>
      <c r="D48" s="69"/>
      <c r="E48" s="69"/>
      <c r="F48" s="69"/>
      <c r="G48" s="69"/>
      <c r="H48" s="69"/>
      <c r="I48" s="89" t="n">
        <f aca="false">SUM(I40:I47)</f>
        <v>0.338</v>
      </c>
      <c r="J48" s="73" t="n">
        <f aca="false">SUM(J40:J47)</f>
        <v>966.227841345</v>
      </c>
      <c r="K48" s="74"/>
      <c r="L48" s="6"/>
      <c r="M48" s="6"/>
      <c r="N48" s="6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customFormat="false" ht="14.25" hidden="false" customHeight="true" outlineLevel="0" collapsed="false">
      <c r="A49" s="51"/>
      <c r="B49" s="5"/>
      <c r="C49" s="75"/>
      <c r="D49" s="75"/>
      <c r="E49" s="75"/>
      <c r="F49" s="75"/>
      <c r="G49" s="75"/>
      <c r="H49" s="75"/>
      <c r="I49" s="90"/>
      <c r="J49" s="91"/>
      <c r="K49" s="74"/>
      <c r="L49" s="6"/>
      <c r="M49" s="6"/>
      <c r="N49" s="6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customFormat="false" ht="12.75" hidden="false" customHeight="true" outlineLevel="0" collapsed="false">
      <c r="A50" s="51"/>
      <c r="B50" s="69" t="s">
        <v>112</v>
      </c>
      <c r="C50" s="69"/>
      <c r="D50" s="69"/>
      <c r="E50" s="69"/>
      <c r="F50" s="69"/>
      <c r="G50" s="69"/>
      <c r="H50" s="69"/>
      <c r="I50" s="89"/>
      <c r="J50" s="69" t="s">
        <v>84</v>
      </c>
      <c r="K50" s="118"/>
      <c r="L50" s="6"/>
      <c r="M50" s="6"/>
      <c r="N50" s="6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customFormat="false" ht="12.75" hidden="false" customHeight="true" outlineLevel="0" collapsed="false">
      <c r="A51" s="92"/>
      <c r="B51" s="69" t="s">
        <v>57</v>
      </c>
      <c r="C51" s="56" t="s">
        <v>113</v>
      </c>
      <c r="D51" s="56"/>
      <c r="E51" s="56"/>
      <c r="F51" s="56"/>
      <c r="G51" s="56"/>
      <c r="H51" s="56"/>
      <c r="I51" s="93"/>
      <c r="J51" s="70" t="n">
        <v>0</v>
      </c>
      <c r="K51" s="94" t="s">
        <v>114</v>
      </c>
      <c r="L51" s="95"/>
      <c r="M51" s="95"/>
      <c r="N51" s="95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customFormat="false" ht="14.25" hidden="false" customHeight="true" outlineLevel="0" collapsed="false">
      <c r="A52" s="51"/>
      <c r="B52" s="69" t="s">
        <v>59</v>
      </c>
      <c r="C52" s="56" t="s">
        <v>115</v>
      </c>
      <c r="D52" s="56"/>
      <c r="E52" s="56"/>
      <c r="F52" s="56"/>
      <c r="G52" s="56"/>
      <c r="H52" s="56"/>
      <c r="I52" s="70"/>
      <c r="J52" s="70" t="n">
        <f aca="false">I52*15.22*0.8</f>
        <v>0</v>
      </c>
      <c r="K52" s="94" t="s">
        <v>116</v>
      </c>
      <c r="L52" s="6"/>
      <c r="M52" s="6"/>
      <c r="N52" s="6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customFormat="false" ht="14.25" hidden="false" customHeight="true" outlineLevel="0" collapsed="false">
      <c r="A53" s="51"/>
      <c r="B53" s="69" t="s">
        <v>62</v>
      </c>
      <c r="C53" s="56" t="s">
        <v>117</v>
      </c>
      <c r="D53" s="56"/>
      <c r="E53" s="56"/>
      <c r="F53" s="56"/>
      <c r="G53" s="56"/>
      <c r="H53" s="56"/>
      <c r="I53" s="70" t="n">
        <f aca="false">'Aux Cozinha 44h'!I53</f>
        <v>220</v>
      </c>
      <c r="J53" s="70" t="n">
        <f aca="false">I53-1.1</f>
        <v>218.9</v>
      </c>
      <c r="K53" s="96"/>
      <c r="L53" s="6"/>
      <c r="M53" s="6"/>
      <c r="N53" s="6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customFormat="false" ht="14.25" hidden="false" customHeight="true" outlineLevel="0" collapsed="false">
      <c r="A54" s="51"/>
      <c r="B54" s="69" t="s">
        <v>64</v>
      </c>
      <c r="C54" s="56" t="s">
        <v>118</v>
      </c>
      <c r="D54" s="56"/>
      <c r="E54" s="56"/>
      <c r="F54" s="56"/>
      <c r="G54" s="56"/>
      <c r="H54" s="56"/>
      <c r="I54" s="70"/>
      <c r="J54" s="97" t="n">
        <v>0</v>
      </c>
      <c r="K54" s="119"/>
      <c r="L54" s="6"/>
      <c r="M54" s="6"/>
      <c r="N54" s="6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customFormat="false" ht="14.25" hidden="false" customHeight="true" outlineLevel="0" collapsed="false">
      <c r="A55" s="51"/>
      <c r="B55" s="69" t="s">
        <v>89</v>
      </c>
      <c r="C55" s="56" t="s">
        <v>119</v>
      </c>
      <c r="D55" s="56"/>
      <c r="E55" s="56"/>
      <c r="F55" s="56"/>
      <c r="G55" s="56"/>
      <c r="H55" s="56"/>
      <c r="I55" s="97" t="n">
        <v>0</v>
      </c>
      <c r="J55" s="70" t="n">
        <f aca="false">I55*0.7</f>
        <v>0</v>
      </c>
      <c r="K55" s="96"/>
      <c r="L55" s="6"/>
      <c r="M55" s="6"/>
      <c r="N55" s="6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customFormat="false" ht="14.25" hidden="false" customHeight="true" outlineLevel="0" collapsed="false">
      <c r="A56" s="51"/>
      <c r="B56" s="69" t="s">
        <v>105</v>
      </c>
      <c r="C56" s="56" t="s">
        <v>120</v>
      </c>
      <c r="D56" s="56"/>
      <c r="E56" s="56"/>
      <c r="F56" s="56"/>
      <c r="G56" s="56"/>
      <c r="H56" s="56"/>
      <c r="I56" s="70"/>
      <c r="J56" s="70" t="n">
        <f aca="false">I56</f>
        <v>0</v>
      </c>
      <c r="K56" s="119"/>
      <c r="L56" s="6"/>
      <c r="M56" s="6"/>
      <c r="N56" s="6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customFormat="false" ht="14.25" hidden="false" customHeight="true" outlineLevel="0" collapsed="false">
      <c r="A57" s="51"/>
      <c r="B57" s="69" t="s">
        <v>121</v>
      </c>
      <c r="C57" s="69"/>
      <c r="D57" s="69"/>
      <c r="E57" s="69"/>
      <c r="F57" s="69"/>
      <c r="G57" s="69"/>
      <c r="H57" s="69"/>
      <c r="I57" s="69"/>
      <c r="J57" s="73" t="n">
        <f aca="false">SUM(J51:J56)</f>
        <v>218.9</v>
      </c>
      <c r="K57" s="120"/>
      <c r="L57" s="6"/>
      <c r="M57" s="6"/>
      <c r="N57" s="6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customFormat="false" ht="14.25" hidden="false" customHeight="true" outlineLevel="0" collapsed="false">
      <c r="A58" s="51"/>
      <c r="B58" s="5"/>
      <c r="C58" s="75"/>
      <c r="D58" s="75"/>
      <c r="E58" s="75"/>
      <c r="F58" s="75"/>
      <c r="G58" s="75"/>
      <c r="H58" s="75"/>
      <c r="I58" s="90"/>
      <c r="J58" s="91"/>
      <c r="K58" s="6"/>
      <c r="L58" s="6"/>
      <c r="M58" s="6"/>
      <c r="N58" s="6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customFormat="false" ht="14.25" hidden="false" customHeight="true" outlineLevel="0" collapsed="false">
      <c r="A59" s="51"/>
      <c r="B59" s="53" t="s">
        <v>122</v>
      </c>
      <c r="C59" s="53"/>
      <c r="D59" s="53"/>
      <c r="E59" s="53"/>
      <c r="F59" s="53"/>
      <c r="G59" s="53"/>
      <c r="H59" s="53"/>
      <c r="I59" s="53"/>
      <c r="J59" s="53"/>
      <c r="K59" s="6"/>
      <c r="L59" s="6"/>
      <c r="M59" s="6"/>
      <c r="N59" s="6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customFormat="false" ht="12.75" hidden="false" customHeight="true" outlineLevel="0" collapsed="false">
      <c r="A60" s="51"/>
      <c r="B60" s="77" t="s">
        <v>123</v>
      </c>
      <c r="C60" s="77"/>
      <c r="D60" s="77"/>
      <c r="E60" s="77"/>
      <c r="F60" s="77"/>
      <c r="G60" s="77"/>
      <c r="H60" s="77"/>
      <c r="I60" s="77"/>
      <c r="J60" s="77" t="s">
        <v>84</v>
      </c>
      <c r="K60" s="6"/>
      <c r="L60" s="6"/>
      <c r="M60" s="6"/>
      <c r="N60" s="6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customFormat="false" ht="12.75" hidden="false" customHeight="true" outlineLevel="0" collapsed="false">
      <c r="A61" s="51"/>
      <c r="B61" s="77" t="s">
        <v>124</v>
      </c>
      <c r="C61" s="54" t="s">
        <v>125</v>
      </c>
      <c r="D61" s="54"/>
      <c r="E61" s="54"/>
      <c r="F61" s="54"/>
      <c r="G61" s="54"/>
      <c r="H61" s="54"/>
      <c r="I61" s="54"/>
      <c r="J61" s="80" t="n">
        <f aca="false">J36</f>
        <v>465.3636225</v>
      </c>
      <c r="K61" s="6"/>
      <c r="L61" s="6"/>
      <c r="M61" s="6"/>
      <c r="N61" s="6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customFormat="false" ht="14.25" hidden="false" customHeight="true" outlineLevel="0" collapsed="false">
      <c r="A62" s="51"/>
      <c r="B62" s="77" t="s">
        <v>126</v>
      </c>
      <c r="C62" s="54" t="s">
        <v>127</v>
      </c>
      <c r="D62" s="54"/>
      <c r="E62" s="54"/>
      <c r="F62" s="54"/>
      <c r="G62" s="54"/>
      <c r="H62" s="54"/>
      <c r="I62" s="54"/>
      <c r="J62" s="80" t="n">
        <f aca="false">J48</f>
        <v>966.227841345</v>
      </c>
      <c r="K62" s="6"/>
      <c r="L62" s="6"/>
      <c r="M62" s="6"/>
      <c r="N62" s="6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customFormat="false" ht="14.25" hidden="false" customHeight="true" outlineLevel="0" collapsed="false">
      <c r="A63" s="51"/>
      <c r="B63" s="77" t="s">
        <v>128</v>
      </c>
      <c r="C63" s="54" t="s">
        <v>129</v>
      </c>
      <c r="D63" s="54"/>
      <c r="E63" s="54"/>
      <c r="F63" s="54"/>
      <c r="G63" s="54"/>
      <c r="H63" s="54"/>
      <c r="I63" s="54"/>
      <c r="J63" s="80" t="n">
        <f aca="false">J57</f>
        <v>218.9</v>
      </c>
      <c r="K63" s="6"/>
      <c r="L63" s="6"/>
      <c r="M63" s="6"/>
      <c r="N63" s="6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customFormat="false" ht="14.25" hidden="false" customHeight="true" outlineLevel="0" collapsed="false">
      <c r="A64" s="92"/>
      <c r="B64" s="77" t="s">
        <v>130</v>
      </c>
      <c r="C64" s="77"/>
      <c r="D64" s="77"/>
      <c r="E64" s="77"/>
      <c r="F64" s="77"/>
      <c r="G64" s="77"/>
      <c r="H64" s="77"/>
      <c r="I64" s="77"/>
      <c r="J64" s="82" t="n">
        <f aca="false">SUM(J61:J63)</f>
        <v>1650.491463845</v>
      </c>
      <c r="K64" s="74"/>
      <c r="L64" s="95"/>
      <c r="M64" s="95"/>
      <c r="N64" s="95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customFormat="false" ht="14.25" hidden="false" customHeight="true" outlineLevel="0" collapsed="false">
      <c r="A65" s="51"/>
      <c r="B65" s="98"/>
      <c r="C65" s="98"/>
      <c r="D65" s="98"/>
      <c r="E65" s="98"/>
      <c r="F65" s="98"/>
      <c r="G65" s="98"/>
      <c r="H65" s="98"/>
      <c r="I65" s="98"/>
      <c r="J65" s="98"/>
      <c r="K65" s="6"/>
      <c r="L65" s="6"/>
      <c r="M65" s="6"/>
      <c r="N65" s="6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customFormat="false" ht="14.25" hidden="false" customHeight="true" outlineLevel="0" collapsed="false">
      <c r="A66" s="51"/>
      <c r="B66" s="98"/>
      <c r="C66" s="98"/>
      <c r="D66" s="98"/>
      <c r="E66" s="98"/>
      <c r="F66" s="98"/>
      <c r="G66" s="98"/>
      <c r="H66" s="98"/>
      <c r="I66" s="98"/>
      <c r="J66" s="98"/>
      <c r="K66" s="6"/>
      <c r="L66" s="6"/>
      <c r="M66" s="6"/>
      <c r="N66" s="6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customFormat="false" ht="14.25" hidden="false" customHeight="true" outlineLevel="0" collapsed="false">
      <c r="A67" s="51"/>
      <c r="B67" s="53" t="s">
        <v>131</v>
      </c>
      <c r="C67" s="53"/>
      <c r="D67" s="53"/>
      <c r="E67" s="53"/>
      <c r="F67" s="53"/>
      <c r="G67" s="53"/>
      <c r="H67" s="53"/>
      <c r="I67" s="53"/>
      <c r="J67" s="53"/>
      <c r="K67" s="6"/>
      <c r="L67" s="6"/>
      <c r="M67" s="6"/>
      <c r="N67" s="6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customFormat="false" ht="14.25" hidden="false" customHeight="true" outlineLevel="0" collapsed="false">
      <c r="A68" s="51"/>
      <c r="B68" s="77" t="n">
        <v>3</v>
      </c>
      <c r="C68" s="77" t="s">
        <v>132</v>
      </c>
      <c r="D68" s="77"/>
      <c r="E68" s="77"/>
      <c r="F68" s="77"/>
      <c r="G68" s="77"/>
      <c r="H68" s="77"/>
      <c r="I68" s="77" t="s">
        <v>83</v>
      </c>
      <c r="J68" s="77" t="s">
        <v>84</v>
      </c>
      <c r="K68" s="6"/>
      <c r="L68" s="6"/>
      <c r="M68" s="6"/>
      <c r="N68" s="6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customFormat="false" ht="14.25" hidden="false" customHeight="true" outlineLevel="0" collapsed="false">
      <c r="A69" s="51"/>
      <c r="B69" s="77" t="s">
        <v>94</v>
      </c>
      <c r="C69" s="77"/>
      <c r="D69" s="77"/>
      <c r="E69" s="77"/>
      <c r="F69" s="77"/>
      <c r="G69" s="77"/>
      <c r="H69" s="77"/>
      <c r="I69" s="77"/>
      <c r="J69" s="99" t="n">
        <f aca="false">J28</f>
        <v>2393.29863</v>
      </c>
      <c r="K69" s="6"/>
      <c r="L69" s="6"/>
      <c r="M69" s="6"/>
      <c r="N69" s="6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customFormat="false" ht="14.25" hidden="false" customHeight="true" outlineLevel="0" collapsed="false">
      <c r="A70" s="51"/>
      <c r="B70" s="77" t="s">
        <v>57</v>
      </c>
      <c r="C70" s="54" t="s">
        <v>133</v>
      </c>
      <c r="D70" s="54"/>
      <c r="E70" s="54"/>
      <c r="F70" s="54"/>
      <c r="G70" s="54"/>
      <c r="H70" s="54"/>
      <c r="I70" s="79" t="n">
        <f aca="false">((1/12)*0.05)</f>
        <v>0.00416666666666667</v>
      </c>
      <c r="J70" s="80" t="n">
        <f aca="false">$J$69*I70</f>
        <v>9.97207762500001</v>
      </c>
      <c r="K70" s="74"/>
      <c r="L70" s="6"/>
      <c r="M70" s="6"/>
      <c r="N70" s="6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customFormat="false" ht="14.25" hidden="false" customHeight="true" outlineLevel="0" collapsed="false">
      <c r="A71" s="51"/>
      <c r="B71" s="77" t="s">
        <v>59</v>
      </c>
      <c r="C71" s="54" t="s">
        <v>134</v>
      </c>
      <c r="D71" s="54"/>
      <c r="E71" s="54"/>
      <c r="F71" s="54"/>
      <c r="G71" s="54"/>
      <c r="H71" s="54"/>
      <c r="I71" s="79" t="n">
        <f aca="false">I70*0.08</f>
        <v>0.000333333333333333</v>
      </c>
      <c r="J71" s="80" t="n">
        <f aca="false">$J$69*I71</f>
        <v>0.797766209999999</v>
      </c>
      <c r="K71" s="74"/>
      <c r="L71" s="6"/>
      <c r="M71" s="6"/>
      <c r="N71" s="6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customFormat="false" ht="14.25" hidden="false" customHeight="true" outlineLevel="0" collapsed="false">
      <c r="A72" s="51"/>
      <c r="B72" s="77" t="s">
        <v>62</v>
      </c>
      <c r="C72" s="54" t="s">
        <v>135</v>
      </c>
      <c r="D72" s="54"/>
      <c r="E72" s="54"/>
      <c r="F72" s="54"/>
      <c r="G72" s="54"/>
      <c r="H72" s="54"/>
      <c r="I72" s="79" t="n">
        <f aca="false">(7/30)/12</f>
        <v>0.0194444444444444</v>
      </c>
      <c r="J72" s="80" t="n">
        <f aca="false">$J$69*I72</f>
        <v>46.5363622499999</v>
      </c>
      <c r="K72" s="100"/>
      <c r="L72" s="6"/>
      <c r="M72" s="6"/>
      <c r="N72" s="6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customFormat="false" ht="14.25" hidden="false" customHeight="true" outlineLevel="0" collapsed="false">
      <c r="A73" s="51"/>
      <c r="B73" s="77" t="s">
        <v>64</v>
      </c>
      <c r="C73" s="54" t="s">
        <v>136</v>
      </c>
      <c r="D73" s="54"/>
      <c r="E73" s="54"/>
      <c r="F73" s="54"/>
      <c r="G73" s="54"/>
      <c r="H73" s="54"/>
      <c r="I73" s="79" t="n">
        <f aca="false">I72*I48</f>
        <v>0.00657222222222222</v>
      </c>
      <c r="J73" s="80" t="n">
        <f aca="false">$J$69*I73</f>
        <v>15.7292904405</v>
      </c>
      <c r="K73" s="101"/>
      <c r="L73" s="6"/>
      <c r="M73" s="6"/>
      <c r="N73" s="6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customFormat="false" ht="14.25" hidden="false" customHeight="true" outlineLevel="0" collapsed="false">
      <c r="A74" s="6"/>
      <c r="B74" s="77" t="s">
        <v>89</v>
      </c>
      <c r="C74" s="54" t="s">
        <v>137</v>
      </c>
      <c r="D74" s="54"/>
      <c r="E74" s="54"/>
      <c r="F74" s="54"/>
      <c r="G74" s="54"/>
      <c r="H74" s="54"/>
      <c r="I74" s="79" t="n">
        <f aca="false">(0.4*0.08)</f>
        <v>0.032</v>
      </c>
      <c r="J74" s="80" t="n">
        <f aca="false">$J$69*I74</f>
        <v>76.58555616</v>
      </c>
      <c r="K74" s="74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customFormat="false" ht="14.25" hidden="false" customHeight="true" outlineLevel="0" collapsed="false">
      <c r="A75" s="51"/>
      <c r="B75" s="77" t="s">
        <v>138</v>
      </c>
      <c r="C75" s="77"/>
      <c r="D75" s="77"/>
      <c r="E75" s="77"/>
      <c r="F75" s="77"/>
      <c r="G75" s="77"/>
      <c r="H75" s="77"/>
      <c r="I75" s="81" t="n">
        <f aca="false">SUM(I70:I74)</f>
        <v>0.0625166666666667</v>
      </c>
      <c r="J75" s="82" t="n">
        <f aca="false">SUM(J70:J74)</f>
        <v>149.6210526855</v>
      </c>
      <c r="K75" s="74"/>
      <c r="L75" s="6"/>
      <c r="M75" s="6"/>
      <c r="N75" s="6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customFormat="false" ht="14.25" hidden="false" customHeight="true" outlineLevel="0" collapsed="false">
      <c r="A76" s="92"/>
      <c r="B76" s="102"/>
      <c r="C76" s="102"/>
      <c r="D76" s="102"/>
      <c r="E76" s="102"/>
      <c r="F76" s="102"/>
      <c r="G76" s="102"/>
      <c r="H76" s="102"/>
      <c r="I76" s="102"/>
      <c r="J76" s="102"/>
      <c r="K76" s="95"/>
      <c r="L76" s="95"/>
      <c r="M76" s="95"/>
      <c r="N76" s="95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customFormat="false" ht="14.25" hidden="false" customHeight="true" outlineLevel="0" collapsed="false">
      <c r="A77" s="92"/>
      <c r="B77" s="75"/>
      <c r="C77" s="75"/>
      <c r="D77" s="75"/>
      <c r="E77" s="75"/>
      <c r="F77" s="75"/>
      <c r="G77" s="75"/>
      <c r="H77" s="75"/>
      <c r="I77" s="75"/>
      <c r="J77" s="75"/>
      <c r="K77" s="95"/>
      <c r="L77" s="95"/>
      <c r="M77" s="95"/>
      <c r="N77" s="95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customFormat="false" ht="14.25" hidden="false" customHeight="true" outlineLevel="0" collapsed="false">
      <c r="A78" s="51"/>
      <c r="B78" s="53" t="s">
        <v>139</v>
      </c>
      <c r="C78" s="53"/>
      <c r="D78" s="53"/>
      <c r="E78" s="53"/>
      <c r="F78" s="53"/>
      <c r="G78" s="53"/>
      <c r="H78" s="53"/>
      <c r="I78" s="53"/>
      <c r="J78" s="53"/>
      <c r="K78" s="6"/>
      <c r="L78" s="6"/>
      <c r="M78" s="6"/>
      <c r="N78" s="6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customFormat="false" ht="14.25" hidden="false" customHeight="true" outlineLevel="0" collapsed="false">
      <c r="A79" s="6"/>
      <c r="B79" s="77" t="s">
        <v>140</v>
      </c>
      <c r="C79" s="77"/>
      <c r="D79" s="77"/>
      <c r="E79" s="77"/>
      <c r="F79" s="77"/>
      <c r="G79" s="77"/>
      <c r="H79" s="77"/>
      <c r="I79" s="77" t="s">
        <v>83</v>
      </c>
      <c r="J79" s="77" t="s">
        <v>84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4.25" hidden="false" customHeight="true" outlineLevel="0" collapsed="false">
      <c r="A80" s="51"/>
      <c r="B80" s="106" t="s">
        <v>94</v>
      </c>
      <c r="C80" s="106"/>
      <c r="D80" s="106"/>
      <c r="E80" s="106"/>
      <c r="F80" s="106"/>
      <c r="G80" s="106"/>
      <c r="H80" s="106"/>
      <c r="I80" s="106"/>
      <c r="J80" s="104" t="n">
        <f aca="false">J28</f>
        <v>2393.29863</v>
      </c>
      <c r="K80" s="6"/>
      <c r="L80" s="6"/>
      <c r="M80" s="6"/>
      <c r="N80" s="6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customFormat="false" ht="14.25" hidden="false" customHeight="true" outlineLevel="0" collapsed="false">
      <c r="A81" s="51"/>
      <c r="B81" s="77" t="s">
        <v>57</v>
      </c>
      <c r="C81" s="54" t="s">
        <v>141</v>
      </c>
      <c r="D81" s="54"/>
      <c r="E81" s="54"/>
      <c r="F81" s="54"/>
      <c r="G81" s="54"/>
      <c r="H81" s="54"/>
      <c r="I81" s="79" t="n">
        <f aca="false">I35/12</f>
        <v>0.00925925925925926</v>
      </c>
      <c r="J81" s="80" t="n">
        <f aca="false">$J$80*I81</f>
        <v>22.1601725</v>
      </c>
      <c r="K81" s="105"/>
      <c r="L81" s="6"/>
      <c r="M81" s="6"/>
      <c r="N81" s="6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customFormat="false" ht="12.75" hidden="false" customHeight="true" outlineLevel="0" collapsed="false">
      <c r="A82" s="51"/>
      <c r="B82" s="77" t="s">
        <v>59</v>
      </c>
      <c r="C82" s="54" t="s">
        <v>142</v>
      </c>
      <c r="D82" s="54"/>
      <c r="E82" s="54"/>
      <c r="F82" s="54"/>
      <c r="G82" s="54"/>
      <c r="H82" s="54"/>
      <c r="I82" s="79" t="n">
        <f aca="false">(5.96/30)*(1/12)</f>
        <v>0.0165555555555556</v>
      </c>
      <c r="J82" s="80" t="n">
        <f aca="false">$J$80*I82</f>
        <v>39.6223884300001</v>
      </c>
      <c r="K82" s="105"/>
      <c r="L82" s="6"/>
      <c r="M82" s="6"/>
      <c r="N82" s="6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customFormat="false" ht="14.25" hidden="false" customHeight="true" outlineLevel="0" collapsed="false">
      <c r="A83" s="51"/>
      <c r="B83" s="77" t="s">
        <v>62</v>
      </c>
      <c r="C83" s="54" t="s">
        <v>143</v>
      </c>
      <c r="D83" s="54"/>
      <c r="E83" s="54"/>
      <c r="F83" s="54"/>
      <c r="G83" s="54"/>
      <c r="H83" s="54"/>
      <c r="I83" s="79" t="n">
        <f aca="false">(5/30)/12*0.015</f>
        <v>0.000208333333333333</v>
      </c>
      <c r="J83" s="80" t="n">
        <f aca="false">$J$80*I83</f>
        <v>0.498603881249999</v>
      </c>
      <c r="K83" s="74"/>
      <c r="L83" s="6"/>
      <c r="M83" s="6"/>
      <c r="N83" s="6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customFormat="false" ht="12.75" hidden="false" customHeight="true" outlineLevel="0" collapsed="false">
      <c r="A84" s="51"/>
      <c r="B84" s="77" t="s">
        <v>64</v>
      </c>
      <c r="C84" s="67" t="s">
        <v>144</v>
      </c>
      <c r="D84" s="67"/>
      <c r="E84" s="67"/>
      <c r="F84" s="67"/>
      <c r="G84" s="67"/>
      <c r="H84" s="67"/>
      <c r="I84" s="79" t="n">
        <f aca="false">(15/30)/12*0.0078</f>
        <v>0.000325</v>
      </c>
      <c r="J84" s="80" t="n">
        <f aca="false">$J$80*I84</f>
        <v>0.77782205475</v>
      </c>
      <c r="K84" s="74"/>
      <c r="L84" s="6"/>
      <c r="M84" s="6"/>
      <c r="N84" s="6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customFormat="false" ht="14.25" hidden="false" customHeight="true" outlineLevel="0" collapsed="false">
      <c r="A85" s="51"/>
      <c r="B85" s="77" t="s">
        <v>89</v>
      </c>
      <c r="C85" s="54" t="s">
        <v>145</v>
      </c>
      <c r="D85" s="54"/>
      <c r="E85" s="54"/>
      <c r="F85" s="54"/>
      <c r="G85" s="54"/>
      <c r="H85" s="54"/>
      <c r="I85" s="79" t="n">
        <f aca="false">(0.0144*0.1*0.4509*6/12)</f>
        <v>0.000324648</v>
      </c>
      <c r="J85" s="80" t="n">
        <f aca="false">$J$80*I85</f>
        <v>0.77697961363224</v>
      </c>
      <c r="K85" s="74"/>
      <c r="L85" s="6"/>
      <c r="M85" s="6"/>
      <c r="N85" s="6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customFormat="false" ht="14.25" hidden="false" customHeight="true" outlineLevel="0" collapsed="false">
      <c r="A86" s="51"/>
      <c r="B86" s="77" t="s">
        <v>105</v>
      </c>
      <c r="C86" s="62" t="s">
        <v>146</v>
      </c>
      <c r="D86" s="62"/>
      <c r="E86" s="62"/>
      <c r="F86" s="62"/>
      <c r="G86" s="62"/>
      <c r="H86" s="62"/>
      <c r="I86" s="79" t="n">
        <f aca="false">SUM(I81:I85)*I48</f>
        <v>0.00901540509807407</v>
      </c>
      <c r="J86" s="80" t="n">
        <f aca="false">$J$80*I86</f>
        <v>21.5765566701157</v>
      </c>
      <c r="K86" s="74"/>
      <c r="L86" s="6"/>
      <c r="M86" s="6"/>
      <c r="N86" s="6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customFormat="false" ht="14.25" hidden="false" customHeight="true" outlineLevel="0" collapsed="false">
      <c r="A87" s="92"/>
      <c r="B87" s="77" t="s">
        <v>147</v>
      </c>
      <c r="C87" s="77"/>
      <c r="D87" s="77"/>
      <c r="E87" s="77"/>
      <c r="F87" s="77"/>
      <c r="G87" s="77"/>
      <c r="H87" s="77"/>
      <c r="I87" s="81" t="n">
        <f aca="false">SUM(I81:I86)</f>
        <v>0.0356882012462222</v>
      </c>
      <c r="J87" s="82" t="n">
        <f aca="false">SUM(J81:J86)</f>
        <v>85.412523149748</v>
      </c>
      <c r="K87" s="74"/>
      <c r="L87" s="95"/>
      <c r="M87" s="95"/>
      <c r="N87" s="95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customFormat="false" ht="16.5" hidden="false" customHeight="true" outlineLevel="0" collapsed="false">
      <c r="A88" s="51"/>
      <c r="B88" s="84"/>
      <c r="C88" s="84"/>
      <c r="D88" s="84"/>
      <c r="E88" s="84"/>
      <c r="F88" s="84"/>
      <c r="G88" s="84"/>
      <c r="H88" s="84"/>
      <c r="I88" s="84"/>
      <c r="J88" s="84"/>
      <c r="K88" s="6"/>
      <c r="L88" s="6"/>
      <c r="M88" s="6"/>
      <c r="N88" s="6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customFormat="false" ht="12.75" hidden="false" customHeight="true" outlineLevel="0" collapsed="false">
      <c r="A89" s="51"/>
      <c r="B89" s="77" t="s">
        <v>148</v>
      </c>
      <c r="C89" s="77"/>
      <c r="D89" s="77"/>
      <c r="E89" s="77"/>
      <c r="F89" s="77"/>
      <c r="G89" s="77"/>
      <c r="H89" s="77"/>
      <c r="I89" s="77" t="s">
        <v>83</v>
      </c>
      <c r="J89" s="77" t="s">
        <v>84</v>
      </c>
      <c r="K89" s="6"/>
      <c r="L89" s="6"/>
      <c r="M89" s="6"/>
      <c r="N89" s="6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customFormat="false" ht="12.75" hidden="false" customHeight="true" outlineLevel="0" collapsed="false">
      <c r="A90" s="51"/>
      <c r="B90" s="106" t="s">
        <v>94</v>
      </c>
      <c r="C90" s="106"/>
      <c r="D90" s="106"/>
      <c r="E90" s="106"/>
      <c r="F90" s="106"/>
      <c r="G90" s="106"/>
      <c r="H90" s="106"/>
      <c r="I90" s="106"/>
      <c r="J90" s="107" t="n">
        <f aca="false">J28</f>
        <v>2393.29863</v>
      </c>
      <c r="K90" s="6"/>
      <c r="L90" s="6"/>
      <c r="M90" s="6"/>
      <c r="N90" s="6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customFormat="false" ht="12.75" hidden="false" customHeight="true" outlineLevel="0" collapsed="false">
      <c r="A91" s="51"/>
      <c r="B91" s="77" t="s">
        <v>57</v>
      </c>
      <c r="C91" s="54" t="s">
        <v>149</v>
      </c>
      <c r="D91" s="54"/>
      <c r="E91" s="54"/>
      <c r="F91" s="54"/>
      <c r="G91" s="54"/>
      <c r="H91" s="54"/>
      <c r="I91" s="79"/>
      <c r="J91" s="80" t="n">
        <f aca="false">(J90/220)*1.75*15.22</f>
        <v>289.752313682045</v>
      </c>
      <c r="K91" s="6"/>
      <c r="L91" s="6"/>
      <c r="M91" s="6"/>
      <c r="N91" s="6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customFormat="false" ht="14.25" hidden="false" customHeight="true" outlineLevel="0" collapsed="false">
      <c r="A92" s="51"/>
      <c r="B92" s="77" t="s">
        <v>150</v>
      </c>
      <c r="C92" s="77"/>
      <c r="D92" s="77"/>
      <c r="E92" s="77"/>
      <c r="F92" s="77"/>
      <c r="G92" s="77"/>
      <c r="H92" s="77"/>
      <c r="I92" s="81"/>
      <c r="J92" s="82" t="n">
        <f aca="false">J91</f>
        <v>289.752313682045</v>
      </c>
      <c r="K92" s="74"/>
      <c r="L92" s="6"/>
      <c r="M92" s="6"/>
      <c r="N92" s="6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customFormat="false" ht="16.5" hidden="false" customHeight="true" outlineLevel="0" collapsed="false">
      <c r="A93" s="51"/>
      <c r="B93" s="75"/>
      <c r="C93" s="75"/>
      <c r="D93" s="75"/>
      <c r="E93" s="75"/>
      <c r="F93" s="75"/>
      <c r="G93" s="75"/>
      <c r="H93" s="75"/>
      <c r="I93" s="75"/>
      <c r="J93" s="75"/>
      <c r="K93" s="6"/>
      <c r="L93" s="6"/>
      <c r="M93" s="6"/>
      <c r="N93" s="6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customFormat="false" ht="14.25" hidden="false" customHeight="true" outlineLevel="0" collapsed="false">
      <c r="A94" s="51"/>
      <c r="B94" s="53" t="s">
        <v>151</v>
      </c>
      <c r="C94" s="53"/>
      <c r="D94" s="53"/>
      <c r="E94" s="53"/>
      <c r="F94" s="53"/>
      <c r="G94" s="53"/>
      <c r="H94" s="53"/>
      <c r="I94" s="53"/>
      <c r="J94" s="53"/>
      <c r="K94" s="6"/>
      <c r="L94" s="6"/>
      <c r="M94" s="6"/>
      <c r="N94" s="6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customFormat="false" ht="12.75" hidden="false" customHeight="true" outlineLevel="0" collapsed="false">
      <c r="A95" s="51"/>
      <c r="B95" s="77" t="s">
        <v>152</v>
      </c>
      <c r="C95" s="77"/>
      <c r="D95" s="77"/>
      <c r="E95" s="77"/>
      <c r="F95" s="77"/>
      <c r="G95" s="77"/>
      <c r="H95" s="77"/>
      <c r="I95" s="77"/>
      <c r="J95" s="77" t="s">
        <v>84</v>
      </c>
      <c r="K95" s="6"/>
      <c r="L95" s="6"/>
      <c r="M95" s="6"/>
      <c r="N95" s="6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customFormat="false" ht="12.75" hidden="false" customHeight="true" outlineLevel="0" collapsed="false">
      <c r="A96" s="51"/>
      <c r="B96" s="77" t="s">
        <v>153</v>
      </c>
      <c r="C96" s="54" t="s">
        <v>142</v>
      </c>
      <c r="D96" s="54"/>
      <c r="E96" s="54"/>
      <c r="F96" s="54"/>
      <c r="G96" s="54"/>
      <c r="H96" s="54"/>
      <c r="I96" s="54"/>
      <c r="J96" s="80" t="n">
        <f aca="false">J87</f>
        <v>85.412523149748</v>
      </c>
      <c r="K96" s="6"/>
      <c r="L96" s="6"/>
      <c r="M96" s="6"/>
      <c r="N96" s="6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customFormat="false" ht="14.25" hidden="false" customHeight="true" outlineLevel="0" collapsed="false">
      <c r="A97" s="51"/>
      <c r="B97" s="77" t="s">
        <v>154</v>
      </c>
      <c r="C97" s="54" t="s">
        <v>155</v>
      </c>
      <c r="D97" s="54"/>
      <c r="E97" s="54"/>
      <c r="F97" s="54"/>
      <c r="G97" s="54"/>
      <c r="H97" s="54"/>
      <c r="I97" s="54"/>
      <c r="J97" s="80" t="n">
        <f aca="false">J92</f>
        <v>289.752313682045</v>
      </c>
      <c r="K97" s="6"/>
      <c r="L97" s="6"/>
      <c r="M97" s="6"/>
      <c r="N97" s="6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customFormat="false" ht="14.25" hidden="false" customHeight="true" outlineLevel="0" collapsed="false">
      <c r="A98" s="92"/>
      <c r="B98" s="77" t="s">
        <v>156</v>
      </c>
      <c r="C98" s="77"/>
      <c r="D98" s="77"/>
      <c r="E98" s="77"/>
      <c r="F98" s="77"/>
      <c r="G98" s="77"/>
      <c r="H98" s="77"/>
      <c r="I98" s="77"/>
      <c r="J98" s="82" t="n">
        <f aca="false">SUM(J96:J97)</f>
        <v>375.164836831794</v>
      </c>
      <c r="K98" s="74"/>
      <c r="L98" s="95"/>
      <c r="M98" s="95"/>
      <c r="N98" s="95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customFormat="false" ht="16.5" hidden="false" customHeight="true" outlineLevel="0" collapsed="false">
      <c r="A99" s="51"/>
      <c r="B99" s="75"/>
      <c r="C99" s="75"/>
      <c r="D99" s="75"/>
      <c r="E99" s="75"/>
      <c r="F99" s="75"/>
      <c r="G99" s="75"/>
      <c r="H99" s="75"/>
      <c r="I99" s="75"/>
      <c r="J99" s="75"/>
      <c r="K99" s="6"/>
      <c r="L99" s="6"/>
      <c r="M99" s="6"/>
      <c r="N99" s="6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customFormat="false" ht="16.5" hidden="false" customHeight="true" outlineLevel="0" collapsed="false">
      <c r="A100" s="51"/>
      <c r="B100" s="75"/>
      <c r="C100" s="75"/>
      <c r="D100" s="75"/>
      <c r="E100" s="75"/>
      <c r="F100" s="75"/>
      <c r="G100" s="75"/>
      <c r="H100" s="75"/>
      <c r="I100" s="75"/>
      <c r="J100" s="75"/>
      <c r="K100" s="6"/>
      <c r="L100" s="6"/>
      <c r="M100" s="6"/>
      <c r="N100" s="6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customFormat="false" ht="14.25" hidden="false" customHeight="true" outlineLevel="0" collapsed="false">
      <c r="A101" s="51"/>
      <c r="B101" s="53" t="s">
        <v>157</v>
      </c>
      <c r="C101" s="53"/>
      <c r="D101" s="53"/>
      <c r="E101" s="53"/>
      <c r="F101" s="53"/>
      <c r="G101" s="53"/>
      <c r="H101" s="53"/>
      <c r="I101" s="53"/>
      <c r="J101" s="53"/>
      <c r="K101" s="6"/>
      <c r="L101" s="6"/>
      <c r="M101" s="6"/>
      <c r="N101" s="6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customFormat="false" ht="14.25" hidden="false" customHeight="true" outlineLevel="0" collapsed="false">
      <c r="A102" s="51"/>
      <c r="B102" s="77" t="n">
        <v>5</v>
      </c>
      <c r="C102" s="77" t="s">
        <v>158</v>
      </c>
      <c r="D102" s="77"/>
      <c r="E102" s="77"/>
      <c r="F102" s="77"/>
      <c r="G102" s="77"/>
      <c r="H102" s="77"/>
      <c r="I102" s="77"/>
      <c r="J102" s="77" t="s">
        <v>84</v>
      </c>
      <c r="K102" s="6"/>
      <c r="L102" s="6"/>
      <c r="M102" s="6"/>
      <c r="N102" s="6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customFormat="false" ht="14.25" hidden="false" customHeight="true" outlineLevel="0" collapsed="false">
      <c r="A103" s="51"/>
      <c r="B103" s="77" t="s">
        <v>57</v>
      </c>
      <c r="C103" s="54" t="s">
        <v>159</v>
      </c>
      <c r="D103" s="54"/>
      <c r="E103" s="54"/>
      <c r="F103" s="54"/>
      <c r="G103" s="54"/>
      <c r="H103" s="54"/>
      <c r="I103" s="80"/>
      <c r="J103" s="80" t="n">
        <f aca="false">'Uniforme-EPI'!F48</f>
        <v>0</v>
      </c>
      <c r="K103" s="6"/>
      <c r="L103" s="6"/>
      <c r="M103" s="6"/>
      <c r="N103" s="6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customFormat="false" ht="14.25" hidden="false" customHeight="true" outlineLevel="0" collapsed="false">
      <c r="A104" s="51"/>
      <c r="B104" s="77" t="s">
        <v>59</v>
      </c>
      <c r="C104" s="54" t="s">
        <v>160</v>
      </c>
      <c r="D104" s="54"/>
      <c r="E104" s="54"/>
      <c r="F104" s="54"/>
      <c r="G104" s="54"/>
      <c r="H104" s="54"/>
      <c r="I104" s="108"/>
      <c r="J104" s="80" t="n">
        <f aca="false">'Uniforme-EPI'!F99</f>
        <v>0</v>
      </c>
      <c r="K104" s="6"/>
      <c r="L104" s="6"/>
      <c r="M104" s="6"/>
      <c r="N104" s="6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customFormat="false" ht="12.75" hidden="false" customHeight="true" outlineLevel="0" collapsed="false">
      <c r="A105" s="51"/>
      <c r="B105" s="109" t="s">
        <v>62</v>
      </c>
      <c r="C105" s="54" t="s">
        <v>161</v>
      </c>
      <c r="D105" s="54"/>
      <c r="E105" s="54"/>
      <c r="F105" s="54"/>
      <c r="G105" s="54"/>
      <c r="H105" s="54"/>
      <c r="I105" s="110"/>
      <c r="J105" s="80" t="n">
        <f aca="false">'Uniforme-EPI'!F59</f>
        <v>0</v>
      </c>
      <c r="K105" s="6"/>
      <c r="L105" s="6"/>
      <c r="M105" s="6"/>
      <c r="N105" s="6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customFormat="false" ht="14.25" hidden="false" customHeight="true" outlineLevel="0" collapsed="false">
      <c r="A106" s="51"/>
      <c r="B106" s="109" t="s">
        <v>64</v>
      </c>
      <c r="C106" s="54" t="s">
        <v>162</v>
      </c>
      <c r="D106" s="54"/>
      <c r="E106" s="54"/>
      <c r="F106" s="54"/>
      <c r="G106" s="54"/>
      <c r="H106" s="54"/>
      <c r="I106" s="110"/>
      <c r="J106" s="80" t="n">
        <v>0</v>
      </c>
      <c r="K106" s="6"/>
      <c r="L106" s="6"/>
      <c r="M106" s="6"/>
      <c r="N106" s="6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customFormat="false" ht="14.25" hidden="false" customHeight="true" outlineLevel="0" collapsed="false">
      <c r="A107" s="51"/>
      <c r="B107" s="77" t="s">
        <v>163</v>
      </c>
      <c r="C107" s="77"/>
      <c r="D107" s="77"/>
      <c r="E107" s="77"/>
      <c r="F107" s="77"/>
      <c r="G107" s="77"/>
      <c r="H107" s="77"/>
      <c r="I107" s="111"/>
      <c r="J107" s="82" t="n">
        <f aca="false">SUM(J103:J106)</f>
        <v>0</v>
      </c>
      <c r="K107" s="6"/>
      <c r="L107" s="6"/>
      <c r="M107" s="6"/>
      <c r="N107" s="6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customFormat="false" ht="16.5" hidden="false" customHeight="true" outlineLevel="0" collapsed="false">
      <c r="A108" s="51"/>
      <c r="B108" s="102"/>
      <c r="C108" s="102"/>
      <c r="D108" s="102"/>
      <c r="E108" s="102"/>
      <c r="F108" s="102"/>
      <c r="G108" s="102"/>
      <c r="H108" s="102"/>
      <c r="I108" s="102"/>
      <c r="J108" s="102"/>
      <c r="K108" s="6"/>
      <c r="L108" s="6"/>
      <c r="M108" s="6"/>
      <c r="N108" s="6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customFormat="false" ht="16.5" hidden="false" customHeight="true" outlineLevel="0" collapsed="false">
      <c r="A109" s="51"/>
      <c r="B109" s="75"/>
      <c r="C109" s="75"/>
      <c r="D109" s="75"/>
      <c r="E109" s="75"/>
      <c r="F109" s="75"/>
      <c r="G109" s="75"/>
      <c r="H109" s="75"/>
      <c r="I109" s="75"/>
      <c r="J109" s="75"/>
      <c r="K109" s="6"/>
      <c r="L109" s="6"/>
      <c r="M109" s="6"/>
      <c r="N109" s="6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customFormat="false" ht="14.25" hidden="false" customHeight="true" outlineLevel="0" collapsed="false">
      <c r="A110" s="51"/>
      <c r="B110" s="53" t="s">
        <v>164</v>
      </c>
      <c r="C110" s="53"/>
      <c r="D110" s="53"/>
      <c r="E110" s="53"/>
      <c r="F110" s="53"/>
      <c r="G110" s="53"/>
      <c r="H110" s="53"/>
      <c r="I110" s="53"/>
      <c r="J110" s="53"/>
      <c r="K110" s="74"/>
      <c r="L110" s="105"/>
      <c r="M110" s="105"/>
      <c r="N110" s="6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customFormat="false" ht="14.25" hidden="false" customHeight="true" outlineLevel="0" collapsed="false">
      <c r="A111" s="51"/>
      <c r="B111" s="77" t="n">
        <v>6</v>
      </c>
      <c r="C111" s="77" t="s">
        <v>165</v>
      </c>
      <c r="D111" s="77"/>
      <c r="E111" s="77"/>
      <c r="F111" s="77"/>
      <c r="G111" s="77"/>
      <c r="H111" s="77"/>
      <c r="I111" s="77" t="s">
        <v>83</v>
      </c>
      <c r="J111" s="77" t="s">
        <v>84</v>
      </c>
      <c r="K111" s="74"/>
      <c r="L111" s="6"/>
      <c r="M111" s="6"/>
      <c r="N111" s="6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customFormat="false" ht="12.75" hidden="false" customHeight="true" outlineLevel="0" collapsed="false">
      <c r="A112" s="51"/>
      <c r="B112" s="77" t="s">
        <v>57</v>
      </c>
      <c r="C112" s="54" t="s">
        <v>166</v>
      </c>
      <c r="D112" s="54"/>
      <c r="E112" s="54"/>
      <c r="F112" s="54"/>
      <c r="G112" s="54"/>
      <c r="H112" s="54"/>
      <c r="I112" s="88" t="n">
        <v>0</v>
      </c>
      <c r="J112" s="80" t="n">
        <f aca="false">J129*I112</f>
        <v>0</v>
      </c>
      <c r="K112" s="112"/>
      <c r="L112" s="57"/>
      <c r="M112" s="57"/>
      <c r="N112" s="74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customFormat="false" ht="14.25" hidden="false" customHeight="true" outlineLevel="0" collapsed="false">
      <c r="A113" s="51"/>
      <c r="B113" s="77" t="s">
        <v>59</v>
      </c>
      <c r="C113" s="54" t="s">
        <v>167</v>
      </c>
      <c r="D113" s="54"/>
      <c r="E113" s="54"/>
      <c r="F113" s="54"/>
      <c r="G113" s="54"/>
      <c r="H113" s="54"/>
      <c r="I113" s="88" t="n">
        <v>0</v>
      </c>
      <c r="J113" s="80" t="n">
        <f aca="false">(J129+J112)*I113</f>
        <v>0</v>
      </c>
      <c r="K113" s="112"/>
      <c r="L113" s="57"/>
      <c r="M113" s="57"/>
      <c r="N113" s="6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customFormat="false" ht="14.25" hidden="false" customHeight="true" outlineLevel="0" collapsed="false">
      <c r="A114" s="51"/>
      <c r="B114" s="77" t="s">
        <v>62</v>
      </c>
      <c r="C114" s="77" t="s">
        <v>168</v>
      </c>
      <c r="D114" s="77"/>
      <c r="E114" s="77"/>
      <c r="F114" s="77"/>
      <c r="G114" s="77"/>
      <c r="H114" s="77"/>
      <c r="I114" s="79"/>
      <c r="J114" s="80"/>
      <c r="K114" s="57"/>
      <c r="L114" s="57"/>
      <c r="M114" s="57"/>
      <c r="N114" s="6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customFormat="false" ht="14.25" hidden="false" customHeight="true" outlineLevel="0" collapsed="false">
      <c r="A115" s="51"/>
      <c r="B115" s="77" t="s">
        <v>169</v>
      </c>
      <c r="C115" s="54" t="s">
        <v>170</v>
      </c>
      <c r="D115" s="54"/>
      <c r="E115" s="54"/>
      <c r="F115" s="54"/>
      <c r="G115" s="54"/>
      <c r="H115" s="54"/>
      <c r="I115" s="88" t="n">
        <v>0</v>
      </c>
      <c r="J115" s="80" t="n">
        <f aca="false">(($J$129+$J$112+$J$113)/(1-($I$115+$I$116+$I$117))*I115)</f>
        <v>0</v>
      </c>
      <c r="K115" s="112"/>
      <c r="L115" s="74"/>
      <c r="M115" s="6"/>
      <c r="N115" s="6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customFormat="false" ht="14.25" hidden="false" customHeight="true" outlineLevel="0" collapsed="false">
      <c r="A116" s="51"/>
      <c r="B116" s="77" t="s">
        <v>171</v>
      </c>
      <c r="C116" s="54" t="s">
        <v>172</v>
      </c>
      <c r="D116" s="54"/>
      <c r="E116" s="54"/>
      <c r="F116" s="54"/>
      <c r="G116" s="54"/>
      <c r="H116" s="54"/>
      <c r="I116" s="88" t="n">
        <v>0</v>
      </c>
      <c r="J116" s="80" t="n">
        <f aca="false">(($J$129+$J$112+$J$113)/(1-($I$115+$I$116+$I$117))*I116)</f>
        <v>0</v>
      </c>
      <c r="K116" s="74"/>
      <c r="L116" s="74"/>
      <c r="M116" s="6"/>
      <c r="N116" s="6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customFormat="false" ht="14.25" hidden="false" customHeight="true" outlineLevel="0" collapsed="false">
      <c r="A117" s="51"/>
      <c r="B117" s="77" t="s">
        <v>173</v>
      </c>
      <c r="C117" s="54" t="s">
        <v>174</v>
      </c>
      <c r="D117" s="54"/>
      <c r="E117" s="54"/>
      <c r="F117" s="54"/>
      <c r="G117" s="54"/>
      <c r="H117" s="54"/>
      <c r="I117" s="79" t="n">
        <v>0.03</v>
      </c>
      <c r="J117" s="80" t="n">
        <f aca="false">(($J$129+$J$112+$J$113)/(1-($I$115+$I$116+$I$117))*I117)</f>
        <v>141.296164433885</v>
      </c>
      <c r="K117" s="74"/>
      <c r="L117" s="74"/>
      <c r="M117" s="6"/>
      <c r="N117" s="6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customFormat="false" ht="14.25" hidden="false" customHeight="true" outlineLevel="0" collapsed="false">
      <c r="A118" s="51"/>
      <c r="B118" s="77" t="s">
        <v>64</v>
      </c>
      <c r="C118" s="54" t="s">
        <v>162</v>
      </c>
      <c r="D118" s="54"/>
      <c r="E118" s="54"/>
      <c r="F118" s="54"/>
      <c r="G118" s="54"/>
      <c r="H118" s="54"/>
      <c r="I118" s="79"/>
      <c r="J118" s="80"/>
      <c r="K118" s="74"/>
      <c r="L118" s="74"/>
      <c r="M118" s="6"/>
      <c r="N118" s="6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customFormat="false" ht="14.25" hidden="false" customHeight="true" outlineLevel="0" collapsed="false">
      <c r="A119" s="51"/>
      <c r="B119" s="77" t="s">
        <v>175</v>
      </c>
      <c r="C119" s="77"/>
      <c r="D119" s="77"/>
      <c r="E119" s="77"/>
      <c r="F119" s="77"/>
      <c r="G119" s="77"/>
      <c r="H119" s="77"/>
      <c r="I119" s="113" t="n">
        <f aca="false">SUM(I112:I118)</f>
        <v>0.03</v>
      </c>
      <c r="J119" s="82" t="n">
        <f aca="false">(SUM(J112:J118))</f>
        <v>141.296164433885</v>
      </c>
      <c r="K119" s="74"/>
      <c r="L119" s="6"/>
      <c r="M119" s="6"/>
      <c r="N119" s="6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customFormat="false" ht="14.25" hidden="false" customHeight="true" outlineLevel="0" collapsed="false">
      <c r="A120" s="6"/>
      <c r="B120" s="75"/>
      <c r="C120" s="75"/>
      <c r="D120" s="75"/>
      <c r="E120" s="75"/>
      <c r="F120" s="75"/>
      <c r="G120" s="75"/>
      <c r="H120" s="75"/>
      <c r="I120" s="114"/>
      <c r="J120" s="78"/>
      <c r="K120" s="7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customFormat="false" ht="14.25" hidden="false" customHeight="true" outlineLevel="0" collapsed="false">
      <c r="A121" s="6"/>
      <c r="B121" s="75"/>
      <c r="C121" s="75"/>
      <c r="D121" s="75"/>
      <c r="E121" s="75"/>
      <c r="F121" s="75"/>
      <c r="G121" s="75"/>
      <c r="H121" s="75"/>
      <c r="I121" s="114"/>
      <c r="J121" s="78"/>
      <c r="K121" s="7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customFormat="false" ht="14.25" hidden="false" customHeight="true" outlineLevel="0" collapsed="false">
      <c r="A122" s="51"/>
      <c r="B122" s="53" t="s">
        <v>176</v>
      </c>
      <c r="C122" s="53"/>
      <c r="D122" s="53"/>
      <c r="E122" s="53"/>
      <c r="F122" s="53"/>
      <c r="G122" s="53"/>
      <c r="H122" s="53"/>
      <c r="I122" s="53"/>
      <c r="J122" s="53"/>
      <c r="K122" s="6"/>
      <c r="L122" s="6"/>
      <c r="M122" s="6"/>
      <c r="N122" s="6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customFormat="false" ht="14.25" hidden="false" customHeight="true" outlineLevel="0" collapsed="false">
      <c r="A123" s="51"/>
      <c r="B123" s="77" t="s">
        <v>177</v>
      </c>
      <c r="C123" s="77"/>
      <c r="D123" s="77"/>
      <c r="E123" s="77"/>
      <c r="F123" s="77"/>
      <c r="G123" s="77"/>
      <c r="H123" s="77"/>
      <c r="I123" s="77"/>
      <c r="J123" s="77" t="s">
        <v>84</v>
      </c>
      <c r="K123" s="6"/>
      <c r="L123" s="6"/>
      <c r="M123" s="6"/>
      <c r="N123" s="6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customFormat="false" ht="14.25" hidden="false" customHeight="true" outlineLevel="0" collapsed="false">
      <c r="A124" s="51"/>
      <c r="B124" s="77" t="s">
        <v>57</v>
      </c>
      <c r="C124" s="54" t="str">
        <f aca="false">B21</f>
        <v>MÓDULO 1 - COMPOSIÇÃO DA REMUNERAÇÃO</v>
      </c>
      <c r="D124" s="54"/>
      <c r="E124" s="54"/>
      <c r="F124" s="54"/>
      <c r="G124" s="54"/>
      <c r="H124" s="54"/>
      <c r="I124" s="54"/>
      <c r="J124" s="80" t="n">
        <f aca="false">J28</f>
        <v>2393.29863</v>
      </c>
      <c r="K124" s="74"/>
      <c r="L124" s="74"/>
      <c r="M124" s="6"/>
      <c r="N124" s="6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customFormat="false" ht="12.75" hidden="false" customHeight="true" outlineLevel="0" collapsed="false">
      <c r="A125" s="51"/>
      <c r="B125" s="77" t="s">
        <v>59</v>
      </c>
      <c r="C125" s="54" t="str">
        <f aca="false">B31</f>
        <v>MÓDULO 2 – ENCARGOS E BENEFÍCIOS ANUAIS, MENSAIS E DIÁRIOS</v>
      </c>
      <c r="D125" s="54"/>
      <c r="E125" s="54"/>
      <c r="F125" s="54"/>
      <c r="G125" s="54"/>
      <c r="H125" s="54"/>
      <c r="I125" s="54"/>
      <c r="J125" s="80" t="n">
        <f aca="false">J64</f>
        <v>1650.491463845</v>
      </c>
      <c r="K125" s="6"/>
      <c r="L125" s="74"/>
      <c r="M125" s="6"/>
      <c r="N125" s="6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customFormat="false" ht="14.25" hidden="false" customHeight="true" outlineLevel="0" collapsed="false">
      <c r="A126" s="51"/>
      <c r="B126" s="77" t="s">
        <v>62</v>
      </c>
      <c r="C126" s="54" t="str">
        <f aca="false">B67</f>
        <v>MÓDULO 3 – PROVISÃO PARA RESCISÃO</v>
      </c>
      <c r="D126" s="54"/>
      <c r="E126" s="54"/>
      <c r="F126" s="54"/>
      <c r="G126" s="54"/>
      <c r="H126" s="54"/>
      <c r="I126" s="54"/>
      <c r="J126" s="80" t="n">
        <f aca="false">J75</f>
        <v>149.6210526855</v>
      </c>
      <c r="K126" s="6"/>
      <c r="L126" s="74"/>
      <c r="M126" s="6"/>
      <c r="N126" s="6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customFormat="false" ht="14.25" hidden="false" customHeight="true" outlineLevel="0" collapsed="false">
      <c r="A127" s="51"/>
      <c r="B127" s="77" t="s">
        <v>64</v>
      </c>
      <c r="C127" s="54" t="str">
        <f aca="false">B78</f>
        <v>MÓDULO 4 – CUSTO DE REPOSIÇÃO DO PROFISSIONAL AUSENTE</v>
      </c>
      <c r="D127" s="54"/>
      <c r="E127" s="54"/>
      <c r="F127" s="54"/>
      <c r="G127" s="54"/>
      <c r="H127" s="54"/>
      <c r="I127" s="54"/>
      <c r="J127" s="80" t="n">
        <f aca="false">J98</f>
        <v>375.164836831794</v>
      </c>
      <c r="K127" s="6"/>
      <c r="L127" s="74"/>
      <c r="M127" s="6"/>
      <c r="N127" s="6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customFormat="false" ht="14.25" hidden="false" customHeight="true" outlineLevel="0" collapsed="false">
      <c r="A128" s="51"/>
      <c r="B128" s="77" t="s">
        <v>89</v>
      </c>
      <c r="C128" s="54" t="str">
        <f aca="false">B101</f>
        <v>MÓDULO 5 – INSUMOS DIVERSOS</v>
      </c>
      <c r="D128" s="54"/>
      <c r="E128" s="54"/>
      <c r="F128" s="54"/>
      <c r="G128" s="54"/>
      <c r="H128" s="54"/>
      <c r="I128" s="54"/>
      <c r="J128" s="80" t="n">
        <f aca="false">J107</f>
        <v>0</v>
      </c>
      <c r="K128" s="6"/>
      <c r="L128" s="74"/>
      <c r="M128" s="6"/>
      <c r="N128" s="6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customFormat="false" ht="14.25" hidden="false" customHeight="true" outlineLevel="0" collapsed="false">
      <c r="A129" s="51"/>
      <c r="B129" s="77"/>
      <c r="C129" s="77" t="s">
        <v>178</v>
      </c>
      <c r="D129" s="77"/>
      <c r="E129" s="77"/>
      <c r="F129" s="77"/>
      <c r="G129" s="77"/>
      <c r="H129" s="77"/>
      <c r="I129" s="77"/>
      <c r="J129" s="82" t="n">
        <f aca="false">(SUM(J124:J128))</f>
        <v>4568.57598336229</v>
      </c>
      <c r="K129" s="6"/>
      <c r="L129" s="74"/>
      <c r="M129" s="6"/>
      <c r="N129" s="6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customFormat="false" ht="12.75" hidden="false" customHeight="true" outlineLevel="0" collapsed="false">
      <c r="A130" s="51"/>
      <c r="B130" s="77" t="s">
        <v>105</v>
      </c>
      <c r="C130" s="54" t="str">
        <f aca="false">B110</f>
        <v>MÓDULO 6 – CUSTOS INDIRETOS, TRIBUTOS E LUCRO</v>
      </c>
      <c r="D130" s="54"/>
      <c r="E130" s="54"/>
      <c r="F130" s="54"/>
      <c r="G130" s="54"/>
      <c r="H130" s="54"/>
      <c r="I130" s="54"/>
      <c r="J130" s="80" t="n">
        <f aca="false">J119</f>
        <v>141.296164433885</v>
      </c>
      <c r="K130" s="6"/>
      <c r="L130" s="6"/>
      <c r="M130" s="6"/>
      <c r="N130" s="6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customFormat="false" ht="14.25" hidden="false" customHeight="true" outlineLevel="0" collapsed="false">
      <c r="A131" s="51"/>
      <c r="B131" s="77" t="s">
        <v>179</v>
      </c>
      <c r="C131" s="77"/>
      <c r="D131" s="77"/>
      <c r="E131" s="77"/>
      <c r="F131" s="77"/>
      <c r="G131" s="77"/>
      <c r="H131" s="77"/>
      <c r="I131" s="77"/>
      <c r="J131" s="82" t="n">
        <f aca="false">(SUM(J129:J130))</f>
        <v>4709.87214779618</v>
      </c>
      <c r="K131" s="6"/>
      <c r="L131" s="6"/>
      <c r="M131" s="6"/>
      <c r="N131" s="6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customFormat="false" ht="14.25" hidden="false" customHeight="true" outlineLevel="0" collapsed="false">
      <c r="A132" s="51"/>
      <c r="B132" s="77"/>
      <c r="C132" s="106" t="s">
        <v>180</v>
      </c>
      <c r="D132" s="106"/>
      <c r="E132" s="106"/>
      <c r="F132" s="106"/>
      <c r="G132" s="106"/>
      <c r="H132" s="106"/>
      <c r="I132" s="77" t="n">
        <f aca="false">F10</f>
        <v>4</v>
      </c>
      <c r="J132" s="82" t="n">
        <f aca="false">J131*I132</f>
        <v>18839.4885911847</v>
      </c>
      <c r="K132" s="6"/>
      <c r="L132" s="6"/>
      <c r="M132" s="6"/>
      <c r="N132" s="6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customFormat="false" ht="14.25" hidden="false" customHeight="true" outlineLevel="0" collapsed="false">
      <c r="A133" s="51"/>
      <c r="B133" s="57"/>
      <c r="C133" s="57"/>
      <c r="D133" s="57"/>
      <c r="E133" s="57"/>
      <c r="F133" s="57"/>
      <c r="G133" s="57"/>
      <c r="H133" s="57"/>
      <c r="I133" s="57"/>
      <c r="J133" s="115" t="s">
        <v>181</v>
      </c>
      <c r="K133" s="74"/>
      <c r="L133" s="74"/>
      <c r="M133" s="74"/>
      <c r="N133" s="6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customFormat="false" ht="12.75" hidden="false" customHeight="true" outlineLevel="0" collapsed="false">
      <c r="A134" s="51"/>
      <c r="B134" s="57"/>
      <c r="C134" s="57"/>
      <c r="D134" s="57"/>
      <c r="E134" s="57"/>
      <c r="F134" s="57"/>
      <c r="G134" s="57"/>
      <c r="H134" s="57"/>
      <c r="I134" s="75"/>
      <c r="J134" s="76" t="n">
        <f aca="false">J131/J28</f>
        <v>1.96794168882977</v>
      </c>
      <c r="K134" s="74"/>
      <c r="L134" s="6"/>
      <c r="M134" s="6"/>
      <c r="N134" s="6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customFormat="false" ht="51" hidden="false" customHeight="true" outlineLevel="0" collapsed="false">
      <c r="A135" s="5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6"/>
      <c r="M135" s="74"/>
      <c r="N135" s="6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customFormat="false" ht="12.75" hidden="false" customHeight="true" outlineLevel="0" collapsed="false">
      <c r="A136" s="5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6"/>
      <c r="M136" s="6"/>
      <c r="N136" s="6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customFormat="false" ht="14.25" hidden="false" customHeight="true" outlineLevel="0" collapsed="false">
      <c r="A137" s="5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6"/>
      <c r="M137" s="6"/>
      <c r="N137" s="6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customFormat="false" ht="14.25" hidden="false" customHeight="true" outlineLevel="0" collapsed="false">
      <c r="A138" s="5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6"/>
      <c r="M138" s="6"/>
      <c r="N138" s="6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customFormat="false" ht="14.25" hidden="false" customHeight="true" outlineLevel="0" collapsed="false">
      <c r="A139" s="5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6"/>
      <c r="M139" s="6"/>
      <c r="N139" s="6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customFormat="false" ht="14.25" hidden="false" customHeight="true" outlineLevel="0" collapsed="false">
      <c r="A140" s="5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6"/>
      <c r="M140" s="6"/>
      <c r="N140" s="6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customFormat="false" ht="14.25" hidden="false" customHeight="true" outlineLevel="0" collapsed="false">
      <c r="A141" s="5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6"/>
      <c r="M141" s="6"/>
      <c r="N141" s="6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customFormat="false" ht="14.25" hidden="false" customHeight="true" outlineLevel="0" collapsed="false">
      <c r="A142" s="5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6"/>
      <c r="M142" s="6"/>
      <c r="N142" s="6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customFormat="false" ht="14.25" hidden="false" customHeight="true" outlineLevel="0" collapsed="false">
      <c r="A143" s="5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6"/>
      <c r="M143" s="6"/>
      <c r="N143" s="6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customFormat="false" ht="14.25" hidden="false" customHeight="true" outlineLevel="0" collapsed="false">
      <c r="A144" s="5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6"/>
      <c r="M144" s="6"/>
      <c r="N144" s="6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customFormat="false" ht="14.25" hidden="false" customHeight="true" outlineLevel="0" collapsed="false">
      <c r="A145" s="5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6"/>
      <c r="M145" s="6"/>
      <c r="N145" s="6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customFormat="false" ht="14.25" hidden="false" customHeight="true" outlineLevel="0" collapsed="false">
      <c r="A146" s="5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6"/>
      <c r="M146" s="6"/>
      <c r="N146" s="6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customFormat="false" ht="14.25" hidden="false" customHeight="true" outlineLevel="0" collapsed="false">
      <c r="A147" s="5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6"/>
      <c r="M147" s="6"/>
      <c r="N147" s="6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customFormat="false" ht="14.25" hidden="false" customHeight="true" outlineLevel="0" collapsed="false">
      <c r="A148" s="5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6"/>
      <c r="M148" s="6"/>
      <c r="N148" s="6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customFormat="false" ht="14.25" hidden="false" customHeight="true" outlineLevel="0" collapsed="false">
      <c r="A149" s="5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customFormat="false" ht="14.25" hidden="false" customHeight="true" outlineLevel="0" collapsed="false">
      <c r="A150" s="5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customFormat="false" ht="14.25" hidden="false" customHeight="true" outlineLevel="0" collapsed="false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customFormat="false" ht="14.25" hidden="false" customHeight="true" outlineLevel="0" collapsed="false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customFormat="false" ht="14.25" hidden="false" customHeight="true" outlineLevel="0" collapsed="false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customFormat="false" ht="14.25" hidden="false" customHeight="true" outlineLevel="0" collapsed="false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customFormat="false" ht="14.25" hidden="false" customHeight="true" outlineLevel="0" collapsed="false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customFormat="false" ht="14.25" hidden="false" customHeight="true" outlineLevel="0" collapsed="false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customFormat="false" ht="14.25" hidden="false" customHeight="true" outlineLevel="0" collapsed="false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customFormat="false" ht="14.25" hidden="false" customHeight="true" outlineLevel="0" collapsed="false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customFormat="false" ht="14.25" hidden="false" customHeight="true" outlineLevel="0" collapsed="false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customFormat="false" ht="14.25" hidden="false" customHeight="true" outlineLevel="0" collapsed="false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customFormat="false" ht="14.25" hidden="false" customHeight="true" outlineLevel="0" collapsed="false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customFormat="false" ht="14.25" hidden="false" customHeight="true" outlineLevel="0" collapsed="false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customFormat="false" ht="14.25" hidden="false" customHeight="true" outlineLevel="0" collapsed="false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customFormat="false" ht="14.25" hidden="false" customHeight="true" outlineLevel="0" collapsed="false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customFormat="false" ht="14.25" hidden="false" customHeight="true" outlineLevel="0" collapsed="false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customFormat="false" ht="14.25" hidden="false" customHeight="true" outlineLevel="0" collapsed="false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customFormat="false" ht="14.25" hidden="false" customHeight="true" outlineLevel="0" collapsed="false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customFormat="false" ht="14.25" hidden="false" customHeight="true" outlineLevel="0" collapsed="false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customFormat="false" ht="14.25" hidden="false" customHeight="true" outlineLevel="0" collapsed="false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customFormat="false" ht="14.25" hidden="false" customHeight="true" outlineLevel="0" collapsed="false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customFormat="false" ht="14.25" hidden="false" customHeight="true" outlineLevel="0" collapsed="false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customFormat="false" ht="14.25" hidden="false" customHeight="true" outlineLevel="0" collapsed="false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customFormat="false" ht="14.25" hidden="false" customHeight="true" outlineLevel="0" collapsed="false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customFormat="false" ht="14.25" hidden="false" customHeight="true" outlineLevel="0" collapsed="false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customFormat="false" ht="14.25" hidden="false" customHeight="true" outlineLevel="0" collapsed="false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customFormat="false" ht="14.25" hidden="false" customHeight="true" outlineLevel="0" collapsed="false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customFormat="false" ht="14.25" hidden="false" customHeight="true" outlineLevel="0" collapsed="false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customFormat="false" ht="14.25" hidden="false" customHeight="true" outlineLevel="0" collapsed="false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customFormat="false" ht="14.25" hidden="false" customHeight="true" outlineLevel="0" collapsed="false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customFormat="false" ht="14.25" hidden="false" customHeight="true" outlineLevel="0" collapsed="false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customFormat="false" ht="14.25" hidden="false" customHeight="true" outlineLevel="0" collapsed="false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customFormat="false" ht="14.25" hidden="false" customHeight="true" outlineLevel="0" collapsed="false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customFormat="false" ht="14.25" hidden="false" customHeight="true" outlineLevel="0" collapsed="false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customFormat="false" ht="14.25" hidden="false" customHeight="true" outlineLevel="0" collapsed="false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customFormat="false" ht="14.25" hidden="false" customHeight="true" outlineLevel="0" collapsed="false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customFormat="false" ht="14.25" hidden="false" customHeight="true" outlineLevel="0" collapsed="false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customFormat="false" ht="14.25" hidden="false" customHeight="true" outlineLevel="0" collapsed="false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customFormat="false" ht="14.25" hidden="false" customHeight="true" outlineLevel="0" collapsed="false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customFormat="false" ht="14.25" hidden="false" customHeight="true" outlineLevel="0" collapsed="false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customFormat="false" ht="14.25" hidden="false" customHeight="true" outlineLevel="0" collapsed="false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customFormat="false" ht="14.25" hidden="false" customHeight="true" outlineLevel="0" collapsed="false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customFormat="false" ht="14.25" hidden="false" customHeight="true" outlineLevel="0" collapsed="false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customFormat="false" ht="14.25" hidden="false" customHeight="true" outlineLevel="0" collapsed="false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customFormat="false" ht="14.25" hidden="false" customHeight="true" outlineLevel="0" collapsed="false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customFormat="false" ht="14.25" hidden="false" customHeight="true" outlineLevel="0" collapsed="false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customFormat="false" ht="14.25" hidden="false" customHeight="true" outlineLevel="0" collapsed="false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customFormat="false" ht="14.25" hidden="false" customHeight="true" outlineLevel="0" collapsed="false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customFormat="false" ht="14.25" hidden="false" customHeight="true" outlineLevel="0" collapsed="false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customFormat="false" ht="14.25" hidden="false" customHeight="true" outlineLevel="0" collapsed="false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customFormat="false" ht="14.25" hidden="false" customHeight="true" outlineLevel="0" collapsed="false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customFormat="false" ht="14.25" hidden="false" customHeight="true" outlineLevel="0" collapsed="false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customFormat="false" ht="14.25" hidden="false" customHeight="true" outlineLevel="0" collapsed="false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customFormat="false" ht="14.25" hidden="false" customHeight="true" outlineLevel="0" collapsed="false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customFormat="false" ht="14.25" hidden="false" customHeight="true" outlineLevel="0" collapsed="false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customFormat="false" ht="14.25" hidden="false" customHeight="true" outlineLevel="0" collapsed="false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customFormat="false" ht="14.25" hidden="false" customHeight="true" outlineLevel="0" collapsed="false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customFormat="false" ht="14.25" hidden="false" customHeight="true" outlineLevel="0" collapsed="false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customFormat="false" ht="14.25" hidden="false" customHeight="true" outlineLevel="0" collapsed="false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customFormat="false" ht="14.25" hidden="false" customHeight="true" outlineLevel="0" collapsed="false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customFormat="false" ht="14.25" hidden="false" customHeight="true" outlineLevel="0" collapsed="false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customFormat="false" ht="14.25" hidden="false" customHeight="true" outlineLevel="0" collapsed="false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customFormat="false" ht="14.25" hidden="false" customHeight="true" outlineLevel="0" collapsed="false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customFormat="false" ht="14.25" hidden="false" customHeight="true" outlineLevel="0" collapsed="false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customFormat="false" ht="14.25" hidden="false" customHeight="true" outlineLevel="0" collapsed="false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customFormat="false" ht="14.25" hidden="false" customHeight="true" outlineLevel="0" collapsed="false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customFormat="false" ht="14.25" hidden="false" customHeight="true" outlineLevel="0" collapsed="false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customFormat="false" ht="14.25" hidden="false" customHeight="true" outlineLevel="0" collapsed="false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customFormat="false" ht="14.25" hidden="false" customHeight="true" outlineLevel="0" collapsed="false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customFormat="false" ht="14.25" hidden="false" customHeight="true" outlineLevel="0" collapsed="false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customFormat="false" ht="14.25" hidden="false" customHeight="true" outlineLevel="0" collapsed="false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customFormat="false" ht="14.25" hidden="false" customHeight="true" outlineLevel="0" collapsed="false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customFormat="false" ht="14.25" hidden="false" customHeight="true" outlineLevel="0" collapsed="false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customFormat="false" ht="14.25" hidden="false" customHeight="true" outlineLevel="0" collapsed="false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customFormat="false" ht="14.25" hidden="false" customHeight="true" outlineLevel="0" collapsed="false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customFormat="false" ht="14.25" hidden="false" customHeight="true" outlineLevel="0" collapsed="false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customFormat="false" ht="14.25" hidden="false" customHeight="true" outlineLevel="0" collapsed="false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customFormat="false" ht="14.25" hidden="false" customHeight="true" outlineLevel="0" collapsed="false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customFormat="false" ht="14.25" hidden="false" customHeight="true" outlineLevel="0" collapsed="false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customFormat="false" ht="14.25" hidden="false" customHeight="true" outlineLevel="0" collapsed="false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customFormat="false" ht="14.25" hidden="false" customHeight="true" outlineLevel="0" collapsed="false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customFormat="false" ht="14.25" hidden="false" customHeight="true" outlineLevel="0" collapsed="false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customFormat="false" ht="14.25" hidden="false" customHeight="true" outlineLevel="0" collapsed="false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customFormat="false" ht="14.25" hidden="false" customHeight="true" outlineLevel="0" collapsed="false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customFormat="false" ht="14.25" hidden="false" customHeight="true" outlineLevel="0" collapsed="false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customFormat="false" ht="14.25" hidden="false" customHeight="true" outlineLevel="0" collapsed="false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customFormat="false" ht="14.25" hidden="false" customHeight="true" outlineLevel="0" collapsed="false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customFormat="false" ht="14.25" hidden="false" customHeight="true" outlineLevel="0" collapsed="false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customFormat="false" ht="14.25" hidden="false" customHeight="true" outlineLevel="0" collapsed="false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customFormat="false" ht="14.25" hidden="false" customHeight="true" outlineLevel="0" collapsed="false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customFormat="false" ht="14.25" hidden="false" customHeight="true" outlineLevel="0" collapsed="false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customFormat="false" ht="14.25" hidden="false" customHeight="true" outlineLevel="0" collapsed="false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customFormat="false" ht="14.25" hidden="false" customHeight="true" outlineLevel="0" collapsed="false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customFormat="false" ht="14.25" hidden="false" customHeight="true" outlineLevel="0" collapsed="false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customFormat="false" ht="14.25" hidden="false" customHeight="true" outlineLevel="0" collapsed="false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customFormat="false" ht="14.25" hidden="false" customHeight="true" outlineLevel="0" collapsed="false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customFormat="false" ht="14.25" hidden="false" customHeight="true" outlineLevel="0" collapsed="false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customFormat="false" ht="14.25" hidden="false" customHeight="true" outlineLevel="0" collapsed="false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customFormat="false" ht="14.25" hidden="false" customHeight="true" outlineLevel="0" collapsed="false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customFormat="false" ht="14.25" hidden="false" customHeight="true" outlineLevel="0" collapsed="false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customFormat="false" ht="14.25" hidden="false" customHeight="true" outlineLevel="0" collapsed="false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customFormat="false" ht="14.25" hidden="false" customHeight="true" outlineLevel="0" collapsed="false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customFormat="false" ht="14.25" hidden="false" customHeight="true" outlineLevel="0" collapsed="false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customFormat="false" ht="14.25" hidden="false" customHeight="true" outlineLevel="0" collapsed="false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customFormat="false" ht="14.25" hidden="false" customHeight="true" outlineLevel="0" collapsed="false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customFormat="false" ht="14.25" hidden="false" customHeight="true" outlineLevel="0" collapsed="false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customFormat="false" ht="14.25" hidden="false" customHeight="true" outlineLevel="0" collapsed="false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customFormat="false" ht="14.25" hidden="false" customHeight="true" outlineLevel="0" collapsed="false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customFormat="false" ht="14.25" hidden="false" customHeight="true" outlineLevel="0" collapsed="false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customFormat="false" ht="14.25" hidden="false" customHeight="true" outlineLevel="0" collapsed="false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customFormat="false" ht="14.25" hidden="false" customHeight="true" outlineLevel="0" collapsed="false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customFormat="false" ht="14.25" hidden="false" customHeight="true" outlineLevel="0" collapsed="false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customFormat="false" ht="14.25" hidden="false" customHeight="true" outlineLevel="0" collapsed="false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2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2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2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2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2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2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2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2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2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2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2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2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2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2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2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2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2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2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2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2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2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2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2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2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2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2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2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2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2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2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2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2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2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2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2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2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2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2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2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2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2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2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2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2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2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2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2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2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2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2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2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2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2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2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2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2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2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2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2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2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2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2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2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2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2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2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2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2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2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2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2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2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2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2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2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2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2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2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2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2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2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2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2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2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2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2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2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2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2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2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2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2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2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2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2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2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2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2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2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2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2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2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2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2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2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2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2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2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2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2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2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2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2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2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2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2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2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2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2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2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2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2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2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2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2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2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2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2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2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2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2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2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2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2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2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2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2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2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2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2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2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2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2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2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2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2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2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2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2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2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2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2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2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2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2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2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2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2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2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2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2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2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2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2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2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2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2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2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2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2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2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2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2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2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2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2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2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2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2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2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2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2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2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2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2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2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2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2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2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2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2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2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2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2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2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2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2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2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2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2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2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2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2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2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2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2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2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2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2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2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2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2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2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2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2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2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2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2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2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2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2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2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2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2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2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2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2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2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2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2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2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2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2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2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2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2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2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2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2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2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2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2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2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2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2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2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2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2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2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2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2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2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2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2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2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2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2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2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2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2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2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2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2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2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2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2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2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2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2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2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2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2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2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2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2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2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2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2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2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2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2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2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2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2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2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2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2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2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2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2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2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2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2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2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2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2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2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2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2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2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2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2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2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2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2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2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2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2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2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2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2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2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2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2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2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2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2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2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2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2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2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2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2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2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2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2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2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2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2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2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2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2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2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2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2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2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2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2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2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2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2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2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2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2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2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2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2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2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2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2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2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2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2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2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2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2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2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2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2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2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2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2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2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2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2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2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2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2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2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2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2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2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2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2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2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2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2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2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2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2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2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2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2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2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2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2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2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2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2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2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2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2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2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2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2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2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2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2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2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2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2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2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2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2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2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2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2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2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2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2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2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2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2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2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2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2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2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2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2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2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2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2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2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2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2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2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2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2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2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2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2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2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2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2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2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2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2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2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2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2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2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2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2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2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2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2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2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2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2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2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2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2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2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2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2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2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2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2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2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2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2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2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2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2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2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2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2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2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2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2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2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2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2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2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2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2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2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2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2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2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2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2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2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2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2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2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2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2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2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2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2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2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2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2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2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2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2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2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2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2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2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2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2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2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2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2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2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2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2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2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2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2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2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2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2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2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2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2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2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2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2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2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2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2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2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2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2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2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2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2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2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2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2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2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2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2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2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2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2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2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2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2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2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2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2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2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2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2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2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2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2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2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2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2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2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2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2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2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2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2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2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2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2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2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2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2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2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2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2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2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2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2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2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2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2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2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2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2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2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2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2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2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2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2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2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2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2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2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2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2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2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2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2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2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2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2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2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2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2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2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2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2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2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2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2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2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2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2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2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2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2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2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2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2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2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2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2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2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2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2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2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2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2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2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2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2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2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2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2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2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2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2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2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2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2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2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2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2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2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2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2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2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2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2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2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2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2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2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2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2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2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2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2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2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2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2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2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2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2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2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2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2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2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sheetProtection sheet="true" password="c59b" objects="true" scenarios="true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  <mergeCell ref="B131:I131"/>
    <mergeCell ref="C132:H132"/>
    <mergeCell ref="B135:K150"/>
  </mergeCells>
  <printOptions headings="false" gridLines="false" gridLinesSet="true" horizontalCentered="false" verticalCentered="false"/>
  <pageMargins left="0.7" right="0.7" top="0.75" bottom="0.75" header="0" footer="0.511811023622047"/>
  <pageSetup paperSize="9" scale="59" fitToWidth="1" fitToHeight="1" pageOrder="downThenOver" orientation="portrait" blackAndWhite="false" draft="false" cellComments="none" horizontalDpi="300" verticalDpi="300" copies="1"/>
  <headerFooter differentFirst="false" differentOddEven="false">
    <oddHeader>&amp;RRua Simão Tamm, 107 - Cachoeirinha Cep: 31.130-250 - Belo Horizonte – MG Telefax: (31) 3055-3677 / 3055-3679 comercial@maximaservicosmg.com.br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5" activeCellId="0" sqref="J15"/>
    </sheetView>
  </sheetViews>
  <sheetFormatPr defaultColWidth="14.58984375" defaultRowHeight="12.75" zeroHeight="false" outlineLevelRow="0" outlineLevelCol="0"/>
  <cols>
    <col collapsed="false" customWidth="true" hidden="false" outlineLevel="0" max="1" min="1" style="1" width="1.42"/>
    <col collapsed="false" customWidth="true" hidden="false" outlineLevel="0" max="2" min="2" style="1" width="8.41"/>
    <col collapsed="false" customWidth="true" hidden="false" outlineLevel="0" max="3" min="3" style="1" width="13.42"/>
    <col collapsed="false" customWidth="true" hidden="false" outlineLevel="0" max="4" min="4" style="1" width="24"/>
    <col collapsed="false" customWidth="true" hidden="false" outlineLevel="0" max="5" min="5" style="1" width="17.41"/>
    <col collapsed="false" customWidth="true" hidden="false" outlineLevel="0" max="6" min="6" style="1" width="26"/>
    <col collapsed="false" customWidth="true" hidden="false" outlineLevel="0" max="7" min="7" style="1" width="10.58"/>
    <col collapsed="false" customWidth="true" hidden="false" outlineLevel="0" max="8" min="8" style="1" width="12.86"/>
    <col collapsed="false" customWidth="true" hidden="false" outlineLevel="0" max="9" min="9" style="1" width="11.57"/>
    <col collapsed="false" customWidth="true" hidden="false" outlineLevel="0" max="10" min="10" style="1" width="20.57"/>
    <col collapsed="false" customWidth="true" hidden="false" outlineLevel="0" max="11" min="11" style="1" width="24"/>
    <col collapsed="false" customWidth="true" hidden="false" outlineLevel="0" max="12" min="12" style="1" width="17.71"/>
    <col collapsed="false" customWidth="true" hidden="false" outlineLevel="0" max="13" min="13" style="1" width="18"/>
    <col collapsed="false" customWidth="true" hidden="false" outlineLevel="0" max="14" min="14" style="1" width="17.58"/>
    <col collapsed="false" customWidth="true" hidden="false" outlineLevel="0" max="26" min="15" style="1" width="7.87"/>
  </cols>
  <sheetData>
    <row r="1" customFormat="false" ht="16.5" hidden="false" customHeight="true" outlineLevel="0" collapsed="false">
      <c r="A1" s="51"/>
      <c r="B1" s="52"/>
      <c r="C1" s="52"/>
      <c r="D1" s="52"/>
      <c r="E1" s="52"/>
      <c r="F1" s="52"/>
      <c r="G1" s="52"/>
      <c r="H1" s="52"/>
      <c r="I1" s="52"/>
      <c r="J1" s="52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customFormat="false" ht="16.5" hidden="false" customHeight="true" outlineLevel="0" collapsed="false">
      <c r="A2" s="51"/>
      <c r="B2" s="53" t="s">
        <v>56</v>
      </c>
      <c r="C2" s="53"/>
      <c r="D2" s="53"/>
      <c r="E2" s="53"/>
      <c r="F2" s="53"/>
      <c r="G2" s="53"/>
      <c r="H2" s="53"/>
      <c r="I2" s="53"/>
      <c r="J2" s="53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customFormat="false" ht="16.5" hidden="false" customHeight="true" outlineLevel="0" collapsed="false">
      <c r="A3" s="51"/>
      <c r="B3" s="54" t="s">
        <v>57</v>
      </c>
      <c r="C3" s="54" t="s">
        <v>58</v>
      </c>
      <c r="D3" s="54"/>
      <c r="E3" s="54"/>
      <c r="F3" s="54"/>
      <c r="G3" s="54"/>
      <c r="H3" s="54"/>
      <c r="I3" s="54"/>
      <c r="J3" s="55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customFormat="false" ht="16.5" hidden="false" customHeight="true" outlineLevel="0" collapsed="false">
      <c r="A4" s="51"/>
      <c r="B4" s="54" t="s">
        <v>59</v>
      </c>
      <c r="C4" s="54" t="s">
        <v>60</v>
      </c>
      <c r="D4" s="54"/>
      <c r="E4" s="54"/>
      <c r="F4" s="54"/>
      <c r="G4" s="54"/>
      <c r="H4" s="54"/>
      <c r="I4" s="54"/>
      <c r="J4" s="54" t="s">
        <v>61</v>
      </c>
      <c r="K4" s="5"/>
      <c r="L4" s="5"/>
      <c r="M4" s="5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customFormat="false" ht="16.5" hidden="false" customHeight="true" outlineLevel="0" collapsed="false">
      <c r="A5" s="51"/>
      <c r="B5" s="54" t="s">
        <v>62</v>
      </c>
      <c r="C5" s="54" t="s">
        <v>63</v>
      </c>
      <c r="D5" s="54"/>
      <c r="E5" s="54"/>
      <c r="F5" s="54"/>
      <c r="G5" s="54"/>
      <c r="H5" s="54"/>
      <c r="I5" s="54"/>
      <c r="J5" s="56" t="n">
        <f aca="false">'Aux Cozinha 44h'!J5</f>
        <v>2024</v>
      </c>
      <c r="K5" s="5"/>
      <c r="L5" s="5"/>
      <c r="M5" s="5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customFormat="false" ht="16.5" hidden="false" customHeight="true" outlineLevel="0" collapsed="false">
      <c r="A6" s="51"/>
      <c r="B6" s="54" t="s">
        <v>64</v>
      </c>
      <c r="C6" s="54" t="s">
        <v>65</v>
      </c>
      <c r="D6" s="54"/>
      <c r="E6" s="54"/>
      <c r="F6" s="54"/>
      <c r="G6" s="54"/>
      <c r="H6" s="54"/>
      <c r="I6" s="54"/>
      <c r="J6" s="54" t="n">
        <v>30</v>
      </c>
      <c r="K6" s="5"/>
      <c r="L6" s="5"/>
      <c r="M6" s="5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customFormat="false" ht="16.5" hidden="false" customHeight="true" outlineLevel="0" collapsed="false">
      <c r="A7" s="51"/>
      <c r="B7" s="57"/>
      <c r="C7" s="57"/>
      <c r="D7" s="57"/>
      <c r="E7" s="57"/>
      <c r="F7" s="57"/>
      <c r="G7" s="57"/>
      <c r="H7" s="57"/>
      <c r="I7" s="57"/>
      <c r="J7" s="58" t="n">
        <v>15.22</v>
      </c>
      <c r="K7" s="5"/>
      <c r="L7" s="5"/>
      <c r="M7" s="5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customFormat="false" ht="12.75" hidden="false" customHeight="true" outlineLevel="0" collapsed="false">
      <c r="A8" s="51"/>
      <c r="B8" s="53" t="s">
        <v>66</v>
      </c>
      <c r="C8" s="53"/>
      <c r="D8" s="53"/>
      <c r="E8" s="53"/>
      <c r="F8" s="53"/>
      <c r="G8" s="53"/>
      <c r="H8" s="53"/>
      <c r="I8" s="53"/>
      <c r="J8" s="53"/>
      <c r="K8" s="5"/>
      <c r="L8" s="5"/>
      <c r="M8" s="5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customFormat="false" ht="12.75" hidden="false" customHeight="true" outlineLevel="0" collapsed="false">
      <c r="A9" s="51"/>
      <c r="B9" s="54" t="s">
        <v>67</v>
      </c>
      <c r="C9" s="54"/>
      <c r="D9" s="54" t="s">
        <v>68</v>
      </c>
      <c r="E9" s="54"/>
      <c r="F9" s="54" t="s">
        <v>69</v>
      </c>
      <c r="G9" s="54"/>
      <c r="H9" s="54"/>
      <c r="I9" s="54"/>
      <c r="J9" s="54"/>
      <c r="K9" s="5"/>
      <c r="L9" s="5"/>
      <c r="M9" s="5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customFormat="false" ht="12.75" hidden="false" customHeight="true" outlineLevel="0" collapsed="false">
      <c r="A10" s="51"/>
      <c r="B10" s="59" t="s">
        <v>11</v>
      </c>
      <c r="C10" s="59"/>
      <c r="D10" s="54" t="s">
        <v>3</v>
      </c>
      <c r="E10" s="54"/>
      <c r="F10" s="59" t="n">
        <v>1</v>
      </c>
      <c r="G10" s="59"/>
      <c r="H10" s="59"/>
      <c r="I10" s="59"/>
      <c r="J10" s="59"/>
      <c r="K10" s="5"/>
      <c r="L10" s="5"/>
      <c r="M10" s="5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customFormat="false" ht="12.75" hidden="false" customHeight="true" outlineLevel="0" collapsed="false">
      <c r="A11" s="51"/>
      <c r="B11" s="57"/>
      <c r="C11" s="57"/>
      <c r="D11" s="57"/>
      <c r="E11" s="57"/>
      <c r="F11" s="57"/>
      <c r="G11" s="57"/>
      <c r="H11" s="57"/>
      <c r="I11" s="57"/>
      <c r="J11" s="57"/>
      <c r="K11" s="5"/>
      <c r="L11" s="5"/>
      <c r="M11" s="5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customFormat="false" ht="16.5" hidden="false" customHeight="true" outlineLevel="0" collapsed="false">
      <c r="A12" s="51"/>
      <c r="B12" s="53" t="s">
        <v>71</v>
      </c>
      <c r="C12" s="53"/>
      <c r="D12" s="53"/>
      <c r="E12" s="53"/>
      <c r="F12" s="53"/>
      <c r="G12" s="53"/>
      <c r="H12" s="53"/>
      <c r="I12" s="53"/>
      <c r="J12" s="53"/>
      <c r="K12" s="5"/>
      <c r="L12" s="5"/>
      <c r="M12" s="5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customFormat="false" ht="12.75" hidden="false" customHeight="true" outlineLevel="0" collapsed="false">
      <c r="A13" s="51"/>
      <c r="B13" s="54" t="n">
        <v>1</v>
      </c>
      <c r="C13" s="54" t="s">
        <v>72</v>
      </c>
      <c r="D13" s="54"/>
      <c r="E13" s="54"/>
      <c r="F13" s="54"/>
      <c r="G13" s="54"/>
      <c r="H13" s="54"/>
      <c r="I13" s="54"/>
      <c r="J13" s="54" t="str">
        <f aca="false">B10</f>
        <v>Cozinheiro 44h</v>
      </c>
      <c r="K13" s="6"/>
      <c r="L13" s="6"/>
      <c r="M13" s="6"/>
      <c r="N13" s="6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customFormat="false" ht="12.75" hidden="false" customHeight="true" outlineLevel="0" collapsed="false">
      <c r="A14" s="51"/>
      <c r="B14" s="54" t="n">
        <v>2</v>
      </c>
      <c r="C14" s="54" t="s">
        <v>73</v>
      </c>
      <c r="D14" s="54"/>
      <c r="E14" s="54"/>
      <c r="F14" s="54"/>
      <c r="G14" s="54"/>
      <c r="H14" s="54"/>
      <c r="I14" s="54"/>
      <c r="J14" s="59" t="s">
        <v>185</v>
      </c>
      <c r="K14" s="6"/>
      <c r="L14" s="6"/>
      <c r="M14" s="6"/>
      <c r="N14" s="6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customFormat="false" ht="12.75" hidden="false" customHeight="true" outlineLevel="0" collapsed="false">
      <c r="A15" s="51"/>
      <c r="B15" s="54" t="n">
        <v>3</v>
      </c>
      <c r="C15" s="54" t="s">
        <v>75</v>
      </c>
      <c r="D15" s="54"/>
      <c r="E15" s="54"/>
      <c r="F15" s="54"/>
      <c r="G15" s="54"/>
      <c r="H15" s="54"/>
      <c r="I15" s="54"/>
      <c r="J15" s="116" t="n">
        <f aca="false">'Cozinheira 12x36'!J15</f>
        <v>2393.29863</v>
      </c>
      <c r="K15" s="117" t="s">
        <v>186</v>
      </c>
      <c r="L15" s="6"/>
      <c r="M15" s="6"/>
      <c r="N15" s="6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customFormat="false" ht="24.75" hidden="false" customHeight="true" outlineLevel="0" collapsed="false">
      <c r="A16" s="51"/>
      <c r="B16" s="62" t="n">
        <v>4</v>
      </c>
      <c r="C16" s="63" t="s">
        <v>76</v>
      </c>
      <c r="D16" s="63"/>
      <c r="E16" s="63"/>
      <c r="F16" s="63"/>
      <c r="G16" s="63"/>
      <c r="H16" s="63"/>
      <c r="I16" s="63"/>
      <c r="J16" s="64" t="s">
        <v>183</v>
      </c>
      <c r="K16" s="6"/>
      <c r="L16" s="6"/>
      <c r="M16" s="6"/>
      <c r="N16" s="6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customFormat="false" ht="26.25" hidden="false" customHeight="true" outlineLevel="0" collapsed="false">
      <c r="A17" s="51"/>
      <c r="B17" s="62" t="n">
        <v>5</v>
      </c>
      <c r="C17" s="63" t="s">
        <v>78</v>
      </c>
      <c r="D17" s="63"/>
      <c r="E17" s="63"/>
      <c r="F17" s="63"/>
      <c r="G17" s="63"/>
      <c r="H17" s="63"/>
      <c r="I17" s="63"/>
      <c r="J17" s="65" t="str">
        <f aca="false">'Aux Cozinha 44h'!J17</f>
        <v>SIND EMPRES REF COLETIVAS EST MG</v>
      </c>
      <c r="K17" s="6"/>
      <c r="L17" s="6"/>
      <c r="M17" s="6"/>
      <c r="N17" s="6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customFormat="false" ht="12.75" hidden="false" customHeight="true" outlineLevel="0" collapsed="false">
      <c r="A18" s="51"/>
      <c r="B18" s="54" t="n">
        <v>6</v>
      </c>
      <c r="C18" s="54" t="s">
        <v>80</v>
      </c>
      <c r="D18" s="54"/>
      <c r="E18" s="54"/>
      <c r="F18" s="54"/>
      <c r="G18" s="54"/>
      <c r="H18" s="54"/>
      <c r="I18" s="54"/>
      <c r="J18" s="66" t="n">
        <f aca="false">'Aux Cozinha 44h'!J18</f>
        <v>45292</v>
      </c>
      <c r="K18" s="6"/>
      <c r="L18" s="6"/>
      <c r="M18" s="6"/>
      <c r="N18" s="6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customFormat="false" ht="16.5" hidden="false" customHeight="true" outlineLevel="0" collapsed="false">
      <c r="A19" s="51"/>
      <c r="B19" s="67"/>
      <c r="C19" s="67"/>
      <c r="D19" s="67"/>
      <c r="E19" s="67"/>
      <c r="F19" s="67"/>
      <c r="G19" s="67"/>
      <c r="H19" s="67"/>
      <c r="I19" s="67"/>
      <c r="J19" s="67"/>
      <c r="K19" s="6"/>
      <c r="L19" s="6"/>
      <c r="M19" s="6"/>
      <c r="N19" s="6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customFormat="false" ht="16.5" hidden="false" customHeight="true" outlineLevel="0" collapsed="false">
      <c r="A20" s="51"/>
      <c r="B20" s="57"/>
      <c r="C20" s="57"/>
      <c r="D20" s="57"/>
      <c r="E20" s="57"/>
      <c r="F20" s="57"/>
      <c r="G20" s="57"/>
      <c r="H20" s="57"/>
      <c r="I20" s="57"/>
      <c r="J20" s="57"/>
      <c r="K20" s="6"/>
      <c r="L20" s="6"/>
      <c r="M20" s="6"/>
      <c r="N20" s="6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customFormat="false" ht="16.5" hidden="false" customHeight="true" outlineLevel="0" collapsed="false">
      <c r="A21" s="51"/>
      <c r="B21" s="68" t="s">
        <v>81</v>
      </c>
      <c r="C21" s="68"/>
      <c r="D21" s="68"/>
      <c r="E21" s="68"/>
      <c r="F21" s="68"/>
      <c r="G21" s="68"/>
      <c r="H21" s="68"/>
      <c r="I21" s="68"/>
      <c r="J21" s="68"/>
      <c r="K21" s="6"/>
      <c r="L21" s="6"/>
      <c r="M21" s="6"/>
      <c r="N21" s="6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customFormat="false" ht="12.75" hidden="false" customHeight="true" outlineLevel="0" collapsed="false">
      <c r="A22" s="51"/>
      <c r="B22" s="69" t="n">
        <v>1</v>
      </c>
      <c r="C22" s="69" t="s">
        <v>82</v>
      </c>
      <c r="D22" s="69"/>
      <c r="E22" s="69"/>
      <c r="F22" s="69"/>
      <c r="G22" s="69"/>
      <c r="H22" s="69"/>
      <c r="I22" s="69" t="s">
        <v>83</v>
      </c>
      <c r="J22" s="69" t="s">
        <v>84</v>
      </c>
      <c r="K22" s="6"/>
      <c r="L22" s="6"/>
      <c r="M22" s="6"/>
      <c r="N22" s="6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customFormat="false" ht="12.75" hidden="false" customHeight="true" outlineLevel="0" collapsed="false">
      <c r="A23" s="51"/>
      <c r="B23" s="69" t="s">
        <v>57</v>
      </c>
      <c r="C23" s="56" t="s">
        <v>85</v>
      </c>
      <c r="D23" s="56"/>
      <c r="E23" s="56"/>
      <c r="F23" s="56"/>
      <c r="G23" s="56"/>
      <c r="H23" s="56"/>
      <c r="I23" s="56"/>
      <c r="J23" s="70" t="n">
        <f aca="false">J15</f>
        <v>2393.29863</v>
      </c>
      <c r="K23" s="6"/>
      <c r="L23" s="6"/>
      <c r="M23" s="6"/>
      <c r="N23" s="6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customFormat="false" ht="12.75" hidden="false" customHeight="true" outlineLevel="0" collapsed="false">
      <c r="A24" s="51"/>
      <c r="B24" s="69" t="s">
        <v>59</v>
      </c>
      <c r="C24" s="56" t="s">
        <v>86</v>
      </c>
      <c r="D24" s="56"/>
      <c r="E24" s="56"/>
      <c r="F24" s="56"/>
      <c r="G24" s="56"/>
      <c r="H24" s="56"/>
      <c r="I24" s="71"/>
      <c r="J24" s="70" t="n">
        <f aca="false">J23*I24</f>
        <v>0</v>
      </c>
      <c r="K24" s="6"/>
      <c r="L24" s="6"/>
      <c r="M24" s="6"/>
      <c r="N24" s="6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customFormat="false" ht="12.75" hidden="false" customHeight="true" outlineLevel="0" collapsed="false">
      <c r="A25" s="51"/>
      <c r="B25" s="69" t="s">
        <v>62</v>
      </c>
      <c r="C25" s="56" t="s">
        <v>87</v>
      </c>
      <c r="D25" s="56"/>
      <c r="E25" s="56"/>
      <c r="F25" s="56"/>
      <c r="G25" s="56"/>
      <c r="H25" s="56"/>
      <c r="I25" s="71"/>
      <c r="J25" s="70" t="n">
        <v>0</v>
      </c>
      <c r="K25" s="72"/>
      <c r="L25" s="6"/>
      <c r="M25" s="6"/>
      <c r="N25" s="6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customFormat="false" ht="12.75" hidden="false" customHeight="true" outlineLevel="0" collapsed="false">
      <c r="A26" s="51"/>
      <c r="B26" s="69" t="s">
        <v>64</v>
      </c>
      <c r="C26" s="56" t="s">
        <v>88</v>
      </c>
      <c r="D26" s="56"/>
      <c r="E26" s="56"/>
      <c r="F26" s="56"/>
      <c r="G26" s="56"/>
      <c r="H26" s="56"/>
      <c r="I26" s="71"/>
      <c r="J26" s="70" t="n">
        <v>0</v>
      </c>
      <c r="K26" s="6"/>
      <c r="L26" s="6"/>
      <c r="M26" s="6"/>
      <c r="N26" s="6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customFormat="false" ht="12.75" hidden="false" customHeight="true" outlineLevel="0" collapsed="false">
      <c r="A27" s="51"/>
      <c r="B27" s="69" t="s">
        <v>89</v>
      </c>
      <c r="C27" s="56" t="s">
        <v>90</v>
      </c>
      <c r="D27" s="56"/>
      <c r="E27" s="56"/>
      <c r="F27" s="56"/>
      <c r="G27" s="56"/>
      <c r="H27" s="56"/>
      <c r="I27" s="71"/>
      <c r="J27" s="70" t="n">
        <v>0</v>
      </c>
      <c r="K27" s="6"/>
      <c r="L27" s="6"/>
      <c r="M27" s="6"/>
      <c r="N27" s="6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customFormat="false" ht="12.75" hidden="false" customHeight="true" outlineLevel="0" collapsed="false">
      <c r="A28" s="51"/>
      <c r="B28" s="69" t="s">
        <v>91</v>
      </c>
      <c r="C28" s="69"/>
      <c r="D28" s="69"/>
      <c r="E28" s="69"/>
      <c r="F28" s="69"/>
      <c r="G28" s="69"/>
      <c r="H28" s="69"/>
      <c r="I28" s="69"/>
      <c r="J28" s="73" t="n">
        <f aca="false">SUM(J23:J27)</f>
        <v>2393.29863</v>
      </c>
      <c r="K28" s="74"/>
      <c r="L28" s="6"/>
      <c r="M28" s="6"/>
      <c r="N28" s="6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customFormat="false" ht="14.25" hidden="false" customHeight="true" outlineLevel="0" collapsed="false">
      <c r="A29" s="51"/>
      <c r="B29" s="75"/>
      <c r="C29" s="75"/>
      <c r="D29" s="75"/>
      <c r="E29" s="75"/>
      <c r="F29" s="75"/>
      <c r="G29" s="75"/>
      <c r="H29" s="75"/>
      <c r="I29" s="75"/>
      <c r="J29" s="76"/>
      <c r="K29" s="6"/>
      <c r="L29" s="6"/>
      <c r="M29" s="6"/>
      <c r="N29" s="6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customFormat="false" ht="14.25" hidden="false" customHeight="true" outlineLevel="0" collapsed="false">
      <c r="A30" s="51"/>
      <c r="B30" s="75"/>
      <c r="C30" s="75"/>
      <c r="D30" s="75"/>
      <c r="E30" s="75"/>
      <c r="F30" s="75"/>
      <c r="G30" s="75"/>
      <c r="H30" s="75"/>
      <c r="I30" s="75"/>
      <c r="J30" s="76"/>
      <c r="K30" s="6"/>
      <c r="L30" s="6"/>
      <c r="M30" s="6"/>
      <c r="N30" s="6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customFormat="false" ht="12.75" hidden="false" customHeight="true" outlineLevel="0" collapsed="false">
      <c r="A31" s="51"/>
      <c r="B31" s="53" t="s">
        <v>92</v>
      </c>
      <c r="C31" s="53"/>
      <c r="D31" s="53"/>
      <c r="E31" s="53"/>
      <c r="F31" s="53"/>
      <c r="G31" s="53"/>
      <c r="H31" s="53"/>
      <c r="I31" s="53"/>
      <c r="J31" s="53"/>
      <c r="K31" s="6"/>
      <c r="L31" s="6"/>
      <c r="M31" s="6"/>
      <c r="N31" s="6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customFormat="false" ht="12.75" hidden="false" customHeight="true" outlineLevel="0" collapsed="false">
      <c r="A32" s="51"/>
      <c r="B32" s="77" t="s">
        <v>93</v>
      </c>
      <c r="C32" s="77"/>
      <c r="D32" s="77"/>
      <c r="E32" s="77"/>
      <c r="F32" s="77"/>
      <c r="G32" s="77"/>
      <c r="H32" s="77"/>
      <c r="I32" s="77" t="s">
        <v>83</v>
      </c>
      <c r="J32" s="77" t="s">
        <v>84</v>
      </c>
      <c r="K32" s="6"/>
      <c r="L32" s="6"/>
      <c r="M32" s="6"/>
      <c r="N32" s="6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customFormat="false" ht="12.75" hidden="false" customHeight="true" outlineLevel="0" collapsed="false">
      <c r="A33" s="51"/>
      <c r="B33" s="77" t="s">
        <v>94</v>
      </c>
      <c r="C33" s="77"/>
      <c r="D33" s="77"/>
      <c r="E33" s="77"/>
      <c r="F33" s="77"/>
      <c r="G33" s="77"/>
      <c r="H33" s="77"/>
      <c r="I33" s="77"/>
      <c r="J33" s="78" t="n">
        <f aca="false">J28</f>
        <v>2393.29863</v>
      </c>
      <c r="K33" s="6"/>
      <c r="L33" s="6"/>
      <c r="M33" s="6"/>
      <c r="N33" s="6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customFormat="false" ht="12.75" hidden="false" customHeight="true" outlineLevel="0" collapsed="false">
      <c r="A34" s="51"/>
      <c r="B34" s="77" t="s">
        <v>57</v>
      </c>
      <c r="C34" s="54" t="s">
        <v>95</v>
      </c>
      <c r="D34" s="54"/>
      <c r="E34" s="54"/>
      <c r="F34" s="54"/>
      <c r="G34" s="54"/>
      <c r="H34" s="54"/>
      <c r="I34" s="79" t="n">
        <f aca="false">(1/12)</f>
        <v>0.0833333333333333</v>
      </c>
      <c r="J34" s="80" t="n">
        <f aca="false">$J$33*I34</f>
        <v>199.4415525</v>
      </c>
      <c r="K34" s="6"/>
      <c r="L34" s="6"/>
      <c r="M34" s="6"/>
      <c r="N34" s="6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customFormat="false" ht="12.75" hidden="false" customHeight="true" outlineLevel="0" collapsed="false">
      <c r="A35" s="51"/>
      <c r="B35" s="77" t="s">
        <v>59</v>
      </c>
      <c r="C35" s="54" t="s">
        <v>96</v>
      </c>
      <c r="D35" s="54"/>
      <c r="E35" s="54"/>
      <c r="F35" s="54"/>
      <c r="G35" s="54"/>
      <c r="H35" s="54"/>
      <c r="I35" s="79" t="n">
        <f aca="false">(1/12)+((1/12)/3)</f>
        <v>0.111111111111111</v>
      </c>
      <c r="J35" s="80" t="n">
        <f aca="false">$J$33*I35</f>
        <v>265.92207</v>
      </c>
      <c r="K35" s="6"/>
      <c r="L35" s="6"/>
      <c r="M35" s="6"/>
      <c r="N35" s="6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customFormat="false" ht="14.25" hidden="false" customHeight="true" outlineLevel="0" collapsed="false">
      <c r="A36" s="51"/>
      <c r="B36" s="77" t="s">
        <v>97</v>
      </c>
      <c r="C36" s="77"/>
      <c r="D36" s="77"/>
      <c r="E36" s="77"/>
      <c r="F36" s="77"/>
      <c r="G36" s="77"/>
      <c r="H36" s="77"/>
      <c r="I36" s="81" t="n">
        <f aca="false">I34+I35</f>
        <v>0.194444444444444</v>
      </c>
      <c r="J36" s="82" t="n">
        <f aca="false">SUM(J34:J35)</f>
        <v>465.3636225</v>
      </c>
      <c r="K36" s="74"/>
      <c r="L36" s="6"/>
      <c r="M36" s="6"/>
      <c r="N36" s="6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customFormat="false" ht="14.25" hidden="false" customHeight="true" outlineLevel="0" collapsed="false">
      <c r="A37" s="51"/>
      <c r="B37" s="83"/>
      <c r="C37" s="84"/>
      <c r="D37" s="84"/>
      <c r="E37" s="84"/>
      <c r="F37" s="84"/>
      <c r="G37" s="84"/>
      <c r="H37" s="84"/>
      <c r="I37" s="85"/>
      <c r="J37" s="86"/>
      <c r="K37" s="6"/>
      <c r="L37" s="6"/>
      <c r="M37" s="6"/>
      <c r="N37" s="6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customFormat="false" ht="14.25" hidden="false" customHeight="true" outlineLevel="0" collapsed="false">
      <c r="A38" s="51"/>
      <c r="B38" s="69" t="s">
        <v>98</v>
      </c>
      <c r="C38" s="69"/>
      <c r="D38" s="69"/>
      <c r="E38" s="69"/>
      <c r="F38" s="69"/>
      <c r="G38" s="69"/>
      <c r="H38" s="69"/>
      <c r="I38" s="69" t="s">
        <v>83</v>
      </c>
      <c r="J38" s="69" t="s">
        <v>84</v>
      </c>
      <c r="K38" s="6"/>
      <c r="L38" s="6"/>
      <c r="M38" s="6"/>
      <c r="N38" s="6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customFormat="false" ht="14.25" hidden="false" customHeight="true" outlineLevel="0" collapsed="false">
      <c r="A39" s="51"/>
      <c r="B39" s="69" t="s">
        <v>99</v>
      </c>
      <c r="C39" s="69"/>
      <c r="D39" s="69"/>
      <c r="E39" s="69"/>
      <c r="F39" s="69"/>
      <c r="G39" s="69"/>
      <c r="H39" s="69"/>
      <c r="I39" s="69"/>
      <c r="J39" s="87" t="n">
        <f aca="false">J28+J36</f>
        <v>2858.6622525</v>
      </c>
      <c r="K39" s="6"/>
      <c r="L39" s="6"/>
      <c r="M39" s="6"/>
      <c r="N39" s="6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customFormat="false" ht="14.25" hidden="false" customHeight="true" outlineLevel="0" collapsed="false">
      <c r="A40" s="51"/>
      <c r="B40" s="69" t="s">
        <v>57</v>
      </c>
      <c r="C40" s="56" t="s">
        <v>100</v>
      </c>
      <c r="D40" s="56"/>
      <c r="E40" s="56"/>
      <c r="F40" s="56"/>
      <c r="G40" s="56"/>
      <c r="H40" s="56"/>
      <c r="I40" s="71" t="n">
        <v>0.2</v>
      </c>
      <c r="J40" s="70" t="n">
        <f aca="false">$J$39*I40</f>
        <v>571.7324505</v>
      </c>
      <c r="K40" s="6"/>
      <c r="L40" s="6"/>
      <c r="M40" s="6"/>
      <c r="N40" s="6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customFormat="false" ht="12.75" hidden="false" customHeight="true" outlineLevel="0" collapsed="false">
      <c r="A41" s="51"/>
      <c r="B41" s="69" t="s">
        <v>59</v>
      </c>
      <c r="C41" s="56" t="s">
        <v>101</v>
      </c>
      <c r="D41" s="56"/>
      <c r="E41" s="56"/>
      <c r="F41" s="56"/>
      <c r="G41" s="56"/>
      <c r="H41" s="56"/>
      <c r="I41" s="71" t="n">
        <v>0.025</v>
      </c>
      <c r="J41" s="70" t="n">
        <f aca="false">$J$39*I41</f>
        <v>71.4665563125</v>
      </c>
      <c r="K41" s="6"/>
      <c r="L41" s="6"/>
      <c r="M41" s="6"/>
      <c r="N41" s="6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customFormat="false" ht="14.25" hidden="false" customHeight="true" outlineLevel="0" collapsed="false">
      <c r="A42" s="51"/>
      <c r="B42" s="69" t="s">
        <v>62</v>
      </c>
      <c r="C42" s="56" t="s">
        <v>102</v>
      </c>
      <c r="D42" s="56"/>
      <c r="E42" s="56"/>
      <c r="F42" s="56"/>
      <c r="G42" s="56"/>
      <c r="H42" s="56"/>
      <c r="I42" s="88" t="n">
        <v>0</v>
      </c>
      <c r="J42" s="70" t="n">
        <f aca="false">$J$39*I42</f>
        <v>0</v>
      </c>
      <c r="K42" s="6"/>
      <c r="L42" s="6"/>
      <c r="M42" s="6"/>
      <c r="N42" s="6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customFormat="false" ht="12.75" hidden="false" customHeight="true" outlineLevel="0" collapsed="false">
      <c r="A43" s="51"/>
      <c r="B43" s="69" t="s">
        <v>64</v>
      </c>
      <c r="C43" s="56" t="s">
        <v>103</v>
      </c>
      <c r="D43" s="56"/>
      <c r="E43" s="56"/>
      <c r="F43" s="56"/>
      <c r="G43" s="56"/>
      <c r="H43" s="56"/>
      <c r="I43" s="71" t="n">
        <v>0.015</v>
      </c>
      <c r="J43" s="70" t="n">
        <f aca="false">$J$39*I43</f>
        <v>42.8799337875</v>
      </c>
      <c r="K43" s="6"/>
      <c r="L43" s="6"/>
      <c r="M43" s="6"/>
      <c r="N43" s="6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customFormat="false" ht="14.25" hidden="false" customHeight="true" outlineLevel="0" collapsed="false">
      <c r="A44" s="51"/>
      <c r="B44" s="69" t="s">
        <v>89</v>
      </c>
      <c r="C44" s="56" t="s">
        <v>104</v>
      </c>
      <c r="D44" s="56"/>
      <c r="E44" s="56"/>
      <c r="F44" s="56"/>
      <c r="G44" s="56"/>
      <c r="H44" s="56"/>
      <c r="I44" s="71" t="n">
        <v>0.01</v>
      </c>
      <c r="J44" s="70" t="n">
        <f aca="false">$J$39*I44</f>
        <v>28.586622525</v>
      </c>
      <c r="K44" s="6"/>
      <c r="L44" s="6"/>
      <c r="M44" s="6"/>
      <c r="N44" s="6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customFormat="false" ht="14.25" hidden="false" customHeight="true" outlineLevel="0" collapsed="false">
      <c r="A45" s="51"/>
      <c r="B45" s="69" t="s">
        <v>105</v>
      </c>
      <c r="C45" s="56" t="s">
        <v>106</v>
      </c>
      <c r="D45" s="56"/>
      <c r="E45" s="56"/>
      <c r="F45" s="56"/>
      <c r="G45" s="56"/>
      <c r="H45" s="56"/>
      <c r="I45" s="71" t="n">
        <v>0.006</v>
      </c>
      <c r="J45" s="70" t="n">
        <f aca="false">$J$39*I45</f>
        <v>17.151973515</v>
      </c>
      <c r="K45" s="6"/>
      <c r="L45" s="6"/>
      <c r="M45" s="6"/>
      <c r="N45" s="6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customFormat="false" ht="14.25" hidden="false" customHeight="true" outlineLevel="0" collapsed="false">
      <c r="A46" s="51"/>
      <c r="B46" s="69" t="s">
        <v>107</v>
      </c>
      <c r="C46" s="56" t="s">
        <v>108</v>
      </c>
      <c r="D46" s="56"/>
      <c r="E46" s="56"/>
      <c r="F46" s="56"/>
      <c r="G46" s="56"/>
      <c r="H46" s="56"/>
      <c r="I46" s="71" t="n">
        <v>0.002</v>
      </c>
      <c r="J46" s="70" t="n">
        <f aca="false">$J$39*I46</f>
        <v>5.717324505</v>
      </c>
      <c r="K46" s="6"/>
      <c r="L46" s="6"/>
      <c r="M46" s="6"/>
      <c r="N46" s="6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customFormat="false" ht="14.25" hidden="false" customHeight="true" outlineLevel="0" collapsed="false">
      <c r="A47" s="51"/>
      <c r="B47" s="69" t="s">
        <v>109</v>
      </c>
      <c r="C47" s="56" t="s">
        <v>110</v>
      </c>
      <c r="D47" s="56"/>
      <c r="E47" s="56"/>
      <c r="F47" s="56"/>
      <c r="G47" s="56"/>
      <c r="H47" s="56"/>
      <c r="I47" s="71" t="n">
        <v>0.08</v>
      </c>
      <c r="J47" s="70" t="n">
        <f aca="false">$J$39*I47</f>
        <v>228.6929802</v>
      </c>
      <c r="K47" s="6"/>
      <c r="L47" s="6"/>
      <c r="M47" s="6"/>
      <c r="N47" s="6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customFormat="false" ht="14.25" hidden="false" customHeight="true" outlineLevel="0" collapsed="false">
      <c r="A48" s="51"/>
      <c r="B48" s="69" t="s">
        <v>111</v>
      </c>
      <c r="C48" s="69"/>
      <c r="D48" s="69"/>
      <c r="E48" s="69"/>
      <c r="F48" s="69"/>
      <c r="G48" s="69"/>
      <c r="H48" s="69"/>
      <c r="I48" s="89" t="n">
        <f aca="false">SUM(I40:I47)</f>
        <v>0.338</v>
      </c>
      <c r="J48" s="73" t="n">
        <f aca="false">SUM(J40:J47)</f>
        <v>966.227841345</v>
      </c>
      <c r="K48" s="74"/>
      <c r="L48" s="6"/>
      <c r="M48" s="6"/>
      <c r="N48" s="6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customFormat="false" ht="14.25" hidden="false" customHeight="true" outlineLevel="0" collapsed="false">
      <c r="A49" s="51"/>
      <c r="B49" s="5"/>
      <c r="C49" s="75"/>
      <c r="D49" s="75"/>
      <c r="E49" s="75"/>
      <c r="F49" s="75"/>
      <c r="G49" s="75"/>
      <c r="H49" s="75"/>
      <c r="I49" s="90"/>
      <c r="J49" s="91"/>
      <c r="K49" s="74"/>
      <c r="L49" s="6"/>
      <c r="M49" s="6"/>
      <c r="N49" s="6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customFormat="false" ht="12.75" hidden="false" customHeight="true" outlineLevel="0" collapsed="false">
      <c r="A50" s="51"/>
      <c r="B50" s="69" t="s">
        <v>112</v>
      </c>
      <c r="C50" s="69"/>
      <c r="D50" s="69"/>
      <c r="E50" s="69"/>
      <c r="F50" s="69"/>
      <c r="G50" s="69"/>
      <c r="H50" s="69"/>
      <c r="I50" s="89"/>
      <c r="J50" s="69" t="s">
        <v>84</v>
      </c>
      <c r="K50" s="118"/>
      <c r="L50" s="6"/>
      <c r="M50" s="6"/>
      <c r="N50" s="6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customFormat="false" ht="12.75" hidden="false" customHeight="true" outlineLevel="0" collapsed="false">
      <c r="A51" s="92"/>
      <c r="B51" s="69" t="s">
        <v>57</v>
      </c>
      <c r="C51" s="56" t="s">
        <v>113</v>
      </c>
      <c r="D51" s="56"/>
      <c r="E51" s="56"/>
      <c r="F51" s="56"/>
      <c r="G51" s="56"/>
      <c r="H51" s="56"/>
      <c r="I51" s="93"/>
      <c r="J51" s="70" t="n">
        <v>0</v>
      </c>
      <c r="K51" s="94" t="s">
        <v>114</v>
      </c>
      <c r="L51" s="95"/>
      <c r="M51" s="95"/>
      <c r="N51" s="95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customFormat="false" ht="14.25" hidden="false" customHeight="true" outlineLevel="0" collapsed="false">
      <c r="A52" s="51"/>
      <c r="B52" s="69" t="s">
        <v>59</v>
      </c>
      <c r="C52" s="56" t="s">
        <v>115</v>
      </c>
      <c r="D52" s="56"/>
      <c r="E52" s="56"/>
      <c r="F52" s="56"/>
      <c r="G52" s="56"/>
      <c r="H52" s="56"/>
      <c r="I52" s="70"/>
      <c r="J52" s="70" t="n">
        <f aca="false">I52*15.22*0.8</f>
        <v>0</v>
      </c>
      <c r="K52" s="94" t="s">
        <v>116</v>
      </c>
      <c r="L52" s="6"/>
      <c r="M52" s="6"/>
      <c r="N52" s="6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customFormat="false" ht="14.25" hidden="false" customHeight="true" outlineLevel="0" collapsed="false">
      <c r="A53" s="51"/>
      <c r="B53" s="69" t="s">
        <v>62</v>
      </c>
      <c r="C53" s="56" t="s">
        <v>117</v>
      </c>
      <c r="D53" s="56"/>
      <c r="E53" s="56"/>
      <c r="F53" s="56"/>
      <c r="G53" s="56"/>
      <c r="H53" s="56"/>
      <c r="I53" s="70" t="n">
        <f aca="false">'Aux Cozinha 44h'!I53</f>
        <v>220</v>
      </c>
      <c r="J53" s="70" t="n">
        <f aca="false">I53-1.1</f>
        <v>218.9</v>
      </c>
      <c r="K53" s="96"/>
      <c r="L53" s="6"/>
      <c r="M53" s="6"/>
      <c r="N53" s="6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customFormat="false" ht="14.25" hidden="false" customHeight="true" outlineLevel="0" collapsed="false">
      <c r="A54" s="51"/>
      <c r="B54" s="69" t="s">
        <v>64</v>
      </c>
      <c r="C54" s="56" t="s">
        <v>118</v>
      </c>
      <c r="D54" s="56"/>
      <c r="E54" s="56"/>
      <c r="F54" s="56"/>
      <c r="G54" s="56"/>
      <c r="H54" s="56"/>
      <c r="I54" s="70"/>
      <c r="J54" s="97" t="n">
        <v>0</v>
      </c>
      <c r="K54" s="119"/>
      <c r="L54" s="6"/>
      <c r="M54" s="6"/>
      <c r="N54" s="6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customFormat="false" ht="14.25" hidden="false" customHeight="true" outlineLevel="0" collapsed="false">
      <c r="A55" s="51"/>
      <c r="B55" s="69" t="s">
        <v>89</v>
      </c>
      <c r="C55" s="56" t="s">
        <v>119</v>
      </c>
      <c r="D55" s="56"/>
      <c r="E55" s="56"/>
      <c r="F55" s="56"/>
      <c r="G55" s="56"/>
      <c r="H55" s="56"/>
      <c r="I55" s="97" t="n">
        <v>0</v>
      </c>
      <c r="J55" s="70" t="n">
        <f aca="false">I55*0.7</f>
        <v>0</v>
      </c>
      <c r="K55" s="96"/>
      <c r="L55" s="6"/>
      <c r="M55" s="6"/>
      <c r="N55" s="6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customFormat="false" ht="14.25" hidden="false" customHeight="true" outlineLevel="0" collapsed="false">
      <c r="A56" s="51"/>
      <c r="B56" s="69" t="s">
        <v>105</v>
      </c>
      <c r="C56" s="56" t="s">
        <v>120</v>
      </c>
      <c r="D56" s="56"/>
      <c r="E56" s="56"/>
      <c r="F56" s="56"/>
      <c r="G56" s="56"/>
      <c r="H56" s="56"/>
      <c r="I56" s="70"/>
      <c r="J56" s="70" t="n">
        <f aca="false">I56</f>
        <v>0</v>
      </c>
      <c r="K56" s="119"/>
      <c r="L56" s="6"/>
      <c r="M56" s="6"/>
      <c r="N56" s="6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customFormat="false" ht="14.25" hidden="false" customHeight="true" outlineLevel="0" collapsed="false">
      <c r="A57" s="51"/>
      <c r="B57" s="69" t="s">
        <v>121</v>
      </c>
      <c r="C57" s="69"/>
      <c r="D57" s="69"/>
      <c r="E57" s="69"/>
      <c r="F57" s="69"/>
      <c r="G57" s="69"/>
      <c r="H57" s="69"/>
      <c r="I57" s="69"/>
      <c r="J57" s="73" t="n">
        <f aca="false">SUM(J51:J56)</f>
        <v>218.9</v>
      </c>
      <c r="K57" s="120"/>
      <c r="L57" s="6"/>
      <c r="M57" s="6"/>
      <c r="N57" s="6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customFormat="false" ht="14.25" hidden="false" customHeight="true" outlineLevel="0" collapsed="false">
      <c r="A58" s="51"/>
      <c r="B58" s="5"/>
      <c r="C58" s="75"/>
      <c r="D58" s="75"/>
      <c r="E58" s="75"/>
      <c r="F58" s="75"/>
      <c r="G58" s="75"/>
      <c r="H58" s="75"/>
      <c r="I58" s="90"/>
      <c r="J58" s="91"/>
      <c r="K58" s="6"/>
      <c r="L58" s="6"/>
      <c r="M58" s="6"/>
      <c r="N58" s="6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customFormat="false" ht="14.25" hidden="false" customHeight="true" outlineLevel="0" collapsed="false">
      <c r="A59" s="51"/>
      <c r="B59" s="53" t="s">
        <v>122</v>
      </c>
      <c r="C59" s="53"/>
      <c r="D59" s="53"/>
      <c r="E59" s="53"/>
      <c r="F59" s="53"/>
      <c r="G59" s="53"/>
      <c r="H59" s="53"/>
      <c r="I59" s="53"/>
      <c r="J59" s="53"/>
      <c r="K59" s="6"/>
      <c r="L59" s="6"/>
      <c r="M59" s="6"/>
      <c r="N59" s="6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customFormat="false" ht="12.75" hidden="false" customHeight="true" outlineLevel="0" collapsed="false">
      <c r="A60" s="51"/>
      <c r="B60" s="77" t="s">
        <v>123</v>
      </c>
      <c r="C60" s="77"/>
      <c r="D60" s="77"/>
      <c r="E60" s="77"/>
      <c r="F60" s="77"/>
      <c r="G60" s="77"/>
      <c r="H60" s="77"/>
      <c r="I60" s="77"/>
      <c r="J60" s="77" t="s">
        <v>84</v>
      </c>
      <c r="K60" s="6"/>
      <c r="L60" s="6"/>
      <c r="M60" s="6"/>
      <c r="N60" s="6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customFormat="false" ht="12.75" hidden="false" customHeight="true" outlineLevel="0" collapsed="false">
      <c r="A61" s="51"/>
      <c r="B61" s="77" t="s">
        <v>124</v>
      </c>
      <c r="C61" s="54" t="s">
        <v>125</v>
      </c>
      <c r="D61" s="54"/>
      <c r="E61" s="54"/>
      <c r="F61" s="54"/>
      <c r="G61" s="54"/>
      <c r="H61" s="54"/>
      <c r="I61" s="54"/>
      <c r="J61" s="80" t="n">
        <f aca="false">J36</f>
        <v>465.3636225</v>
      </c>
      <c r="K61" s="6"/>
      <c r="L61" s="6"/>
      <c r="M61" s="6"/>
      <c r="N61" s="6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customFormat="false" ht="14.25" hidden="false" customHeight="true" outlineLevel="0" collapsed="false">
      <c r="A62" s="51"/>
      <c r="B62" s="77" t="s">
        <v>126</v>
      </c>
      <c r="C62" s="54" t="s">
        <v>127</v>
      </c>
      <c r="D62" s="54"/>
      <c r="E62" s="54"/>
      <c r="F62" s="54"/>
      <c r="G62" s="54"/>
      <c r="H62" s="54"/>
      <c r="I62" s="54"/>
      <c r="J62" s="80" t="n">
        <f aca="false">J48</f>
        <v>966.227841345</v>
      </c>
      <c r="K62" s="6"/>
      <c r="L62" s="6"/>
      <c r="M62" s="6"/>
      <c r="N62" s="6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customFormat="false" ht="14.25" hidden="false" customHeight="true" outlineLevel="0" collapsed="false">
      <c r="A63" s="51"/>
      <c r="B63" s="77" t="s">
        <v>128</v>
      </c>
      <c r="C63" s="54" t="s">
        <v>129</v>
      </c>
      <c r="D63" s="54"/>
      <c r="E63" s="54"/>
      <c r="F63" s="54"/>
      <c r="G63" s="54"/>
      <c r="H63" s="54"/>
      <c r="I63" s="54"/>
      <c r="J63" s="80" t="n">
        <f aca="false">J57</f>
        <v>218.9</v>
      </c>
      <c r="K63" s="6"/>
      <c r="L63" s="6"/>
      <c r="M63" s="6"/>
      <c r="N63" s="6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customFormat="false" ht="14.25" hidden="false" customHeight="true" outlineLevel="0" collapsed="false">
      <c r="A64" s="92"/>
      <c r="B64" s="77" t="s">
        <v>130</v>
      </c>
      <c r="C64" s="77"/>
      <c r="D64" s="77"/>
      <c r="E64" s="77"/>
      <c r="F64" s="77"/>
      <c r="G64" s="77"/>
      <c r="H64" s="77"/>
      <c r="I64" s="77"/>
      <c r="J64" s="82" t="n">
        <f aca="false">SUM(J61:J63)</f>
        <v>1650.491463845</v>
      </c>
      <c r="K64" s="74"/>
      <c r="L64" s="95"/>
      <c r="M64" s="95"/>
      <c r="N64" s="95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customFormat="false" ht="14.25" hidden="false" customHeight="true" outlineLevel="0" collapsed="false">
      <c r="A65" s="51"/>
      <c r="B65" s="98"/>
      <c r="C65" s="98"/>
      <c r="D65" s="98"/>
      <c r="E65" s="98"/>
      <c r="F65" s="98"/>
      <c r="G65" s="98"/>
      <c r="H65" s="98"/>
      <c r="I65" s="98"/>
      <c r="J65" s="98"/>
      <c r="K65" s="6"/>
      <c r="L65" s="6"/>
      <c r="M65" s="6"/>
      <c r="N65" s="6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customFormat="false" ht="14.25" hidden="false" customHeight="true" outlineLevel="0" collapsed="false">
      <c r="A66" s="51"/>
      <c r="B66" s="98"/>
      <c r="C66" s="98"/>
      <c r="D66" s="98"/>
      <c r="E66" s="98"/>
      <c r="F66" s="98"/>
      <c r="G66" s="98"/>
      <c r="H66" s="98"/>
      <c r="I66" s="98"/>
      <c r="J66" s="98"/>
      <c r="K66" s="6"/>
      <c r="L66" s="6"/>
      <c r="M66" s="6"/>
      <c r="N66" s="6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customFormat="false" ht="14.25" hidden="false" customHeight="true" outlineLevel="0" collapsed="false">
      <c r="A67" s="51"/>
      <c r="B67" s="53" t="s">
        <v>131</v>
      </c>
      <c r="C67" s="53"/>
      <c r="D67" s="53"/>
      <c r="E67" s="53"/>
      <c r="F67" s="53"/>
      <c r="G67" s="53"/>
      <c r="H67" s="53"/>
      <c r="I67" s="53"/>
      <c r="J67" s="53"/>
      <c r="K67" s="6"/>
      <c r="L67" s="6"/>
      <c r="M67" s="6"/>
      <c r="N67" s="6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customFormat="false" ht="14.25" hidden="false" customHeight="true" outlineLevel="0" collapsed="false">
      <c r="A68" s="51"/>
      <c r="B68" s="77" t="n">
        <v>3</v>
      </c>
      <c r="C68" s="77" t="s">
        <v>132</v>
      </c>
      <c r="D68" s="77"/>
      <c r="E68" s="77"/>
      <c r="F68" s="77"/>
      <c r="G68" s="77"/>
      <c r="H68" s="77"/>
      <c r="I68" s="77" t="s">
        <v>83</v>
      </c>
      <c r="J68" s="77" t="s">
        <v>84</v>
      </c>
      <c r="K68" s="6"/>
      <c r="L68" s="6"/>
      <c r="M68" s="6"/>
      <c r="N68" s="6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customFormat="false" ht="14.25" hidden="false" customHeight="true" outlineLevel="0" collapsed="false">
      <c r="A69" s="51"/>
      <c r="B69" s="77" t="s">
        <v>94</v>
      </c>
      <c r="C69" s="77"/>
      <c r="D69" s="77"/>
      <c r="E69" s="77"/>
      <c r="F69" s="77"/>
      <c r="G69" s="77"/>
      <c r="H69" s="77"/>
      <c r="I69" s="77"/>
      <c r="J69" s="99" t="n">
        <f aca="false">J28</f>
        <v>2393.29863</v>
      </c>
      <c r="K69" s="6"/>
      <c r="L69" s="6"/>
      <c r="M69" s="6"/>
      <c r="N69" s="6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customFormat="false" ht="14.25" hidden="false" customHeight="true" outlineLevel="0" collapsed="false">
      <c r="A70" s="51"/>
      <c r="B70" s="77" t="s">
        <v>57</v>
      </c>
      <c r="C70" s="54" t="s">
        <v>133</v>
      </c>
      <c r="D70" s="54"/>
      <c r="E70" s="54"/>
      <c r="F70" s="54"/>
      <c r="G70" s="54"/>
      <c r="H70" s="54"/>
      <c r="I70" s="79" t="n">
        <f aca="false">((1/12)*0.05)</f>
        <v>0.00416666666666667</v>
      </c>
      <c r="J70" s="80" t="n">
        <f aca="false">$J$69*I70</f>
        <v>9.97207762500001</v>
      </c>
      <c r="K70" s="74"/>
      <c r="L70" s="6"/>
      <c r="M70" s="6"/>
      <c r="N70" s="6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customFormat="false" ht="14.25" hidden="false" customHeight="true" outlineLevel="0" collapsed="false">
      <c r="A71" s="51"/>
      <c r="B71" s="77" t="s">
        <v>59</v>
      </c>
      <c r="C71" s="54" t="s">
        <v>134</v>
      </c>
      <c r="D71" s="54"/>
      <c r="E71" s="54"/>
      <c r="F71" s="54"/>
      <c r="G71" s="54"/>
      <c r="H71" s="54"/>
      <c r="I71" s="79" t="n">
        <f aca="false">I70*0.08</f>
        <v>0.000333333333333333</v>
      </c>
      <c r="J71" s="80" t="n">
        <f aca="false">$J$69*I71</f>
        <v>0.797766209999999</v>
      </c>
      <c r="K71" s="74"/>
      <c r="L71" s="6"/>
      <c r="M71" s="6"/>
      <c r="N71" s="6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customFormat="false" ht="14.25" hidden="false" customHeight="true" outlineLevel="0" collapsed="false">
      <c r="A72" s="51"/>
      <c r="B72" s="77" t="s">
        <v>62</v>
      </c>
      <c r="C72" s="54" t="s">
        <v>135</v>
      </c>
      <c r="D72" s="54"/>
      <c r="E72" s="54"/>
      <c r="F72" s="54"/>
      <c r="G72" s="54"/>
      <c r="H72" s="54"/>
      <c r="I72" s="79" t="n">
        <f aca="false">(7/30)/12</f>
        <v>0.0194444444444444</v>
      </c>
      <c r="J72" s="80" t="n">
        <f aca="false">$J$69*I72</f>
        <v>46.5363622499999</v>
      </c>
      <c r="K72" s="100"/>
      <c r="L72" s="6"/>
      <c r="M72" s="6"/>
      <c r="N72" s="6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customFormat="false" ht="14.25" hidden="false" customHeight="true" outlineLevel="0" collapsed="false">
      <c r="A73" s="51"/>
      <c r="B73" s="77" t="s">
        <v>64</v>
      </c>
      <c r="C73" s="54" t="s">
        <v>136</v>
      </c>
      <c r="D73" s="54"/>
      <c r="E73" s="54"/>
      <c r="F73" s="54"/>
      <c r="G73" s="54"/>
      <c r="H73" s="54"/>
      <c r="I73" s="79" t="n">
        <f aca="false">I72*I48</f>
        <v>0.00657222222222222</v>
      </c>
      <c r="J73" s="80" t="n">
        <f aca="false">$J$69*I73</f>
        <v>15.7292904405</v>
      </c>
      <c r="K73" s="101"/>
      <c r="L73" s="6"/>
      <c r="M73" s="6"/>
      <c r="N73" s="6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customFormat="false" ht="14.25" hidden="false" customHeight="true" outlineLevel="0" collapsed="false">
      <c r="A74" s="6"/>
      <c r="B74" s="77" t="s">
        <v>89</v>
      </c>
      <c r="C74" s="54" t="s">
        <v>137</v>
      </c>
      <c r="D74" s="54"/>
      <c r="E74" s="54"/>
      <c r="F74" s="54"/>
      <c r="G74" s="54"/>
      <c r="H74" s="54"/>
      <c r="I74" s="79" t="n">
        <f aca="false">(0.4*0.08)</f>
        <v>0.032</v>
      </c>
      <c r="J74" s="80" t="n">
        <f aca="false">$J$69*I74</f>
        <v>76.58555616</v>
      </c>
      <c r="K74" s="74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customFormat="false" ht="14.25" hidden="false" customHeight="true" outlineLevel="0" collapsed="false">
      <c r="A75" s="51"/>
      <c r="B75" s="77" t="s">
        <v>138</v>
      </c>
      <c r="C75" s="77"/>
      <c r="D75" s="77"/>
      <c r="E75" s="77"/>
      <c r="F75" s="77"/>
      <c r="G75" s="77"/>
      <c r="H75" s="77"/>
      <c r="I75" s="81" t="n">
        <f aca="false">SUM(I70:I74)</f>
        <v>0.0625166666666667</v>
      </c>
      <c r="J75" s="82" t="n">
        <f aca="false">SUM(J70:J74)</f>
        <v>149.6210526855</v>
      </c>
      <c r="K75" s="74"/>
      <c r="L75" s="6"/>
      <c r="M75" s="6"/>
      <c r="N75" s="6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customFormat="false" ht="14.25" hidden="false" customHeight="true" outlineLevel="0" collapsed="false">
      <c r="A76" s="92"/>
      <c r="B76" s="102"/>
      <c r="C76" s="102"/>
      <c r="D76" s="102"/>
      <c r="E76" s="102"/>
      <c r="F76" s="102"/>
      <c r="G76" s="102"/>
      <c r="H76" s="102"/>
      <c r="I76" s="102"/>
      <c r="J76" s="102"/>
      <c r="K76" s="95"/>
      <c r="L76" s="95"/>
      <c r="M76" s="95"/>
      <c r="N76" s="95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customFormat="false" ht="14.25" hidden="false" customHeight="true" outlineLevel="0" collapsed="false">
      <c r="A77" s="92"/>
      <c r="B77" s="75"/>
      <c r="C77" s="75"/>
      <c r="D77" s="75"/>
      <c r="E77" s="75"/>
      <c r="F77" s="75"/>
      <c r="G77" s="75"/>
      <c r="H77" s="75"/>
      <c r="I77" s="75"/>
      <c r="J77" s="75"/>
      <c r="K77" s="95"/>
      <c r="L77" s="95"/>
      <c r="M77" s="95"/>
      <c r="N77" s="95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customFormat="false" ht="14.25" hidden="false" customHeight="true" outlineLevel="0" collapsed="false">
      <c r="A78" s="51"/>
      <c r="B78" s="53" t="s">
        <v>139</v>
      </c>
      <c r="C78" s="53"/>
      <c r="D78" s="53"/>
      <c r="E78" s="53"/>
      <c r="F78" s="53"/>
      <c r="G78" s="53"/>
      <c r="H78" s="53"/>
      <c r="I78" s="53"/>
      <c r="J78" s="53"/>
      <c r="K78" s="6"/>
      <c r="L78" s="6"/>
      <c r="M78" s="6"/>
      <c r="N78" s="6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customFormat="false" ht="14.25" hidden="false" customHeight="true" outlineLevel="0" collapsed="false">
      <c r="A79" s="6"/>
      <c r="B79" s="77" t="s">
        <v>140</v>
      </c>
      <c r="C79" s="77"/>
      <c r="D79" s="77"/>
      <c r="E79" s="77"/>
      <c r="F79" s="77"/>
      <c r="G79" s="77"/>
      <c r="H79" s="77"/>
      <c r="I79" s="77" t="s">
        <v>83</v>
      </c>
      <c r="J79" s="77" t="s">
        <v>84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4.25" hidden="false" customHeight="true" outlineLevel="0" collapsed="false">
      <c r="A80" s="51"/>
      <c r="B80" s="106" t="s">
        <v>94</v>
      </c>
      <c r="C80" s="106"/>
      <c r="D80" s="106"/>
      <c r="E80" s="106"/>
      <c r="F80" s="106"/>
      <c r="G80" s="106"/>
      <c r="H80" s="106"/>
      <c r="I80" s="106"/>
      <c r="J80" s="104" t="n">
        <f aca="false">J28</f>
        <v>2393.29863</v>
      </c>
      <c r="K80" s="6"/>
      <c r="L80" s="6"/>
      <c r="M80" s="6"/>
      <c r="N80" s="6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customFormat="false" ht="14.25" hidden="false" customHeight="true" outlineLevel="0" collapsed="false">
      <c r="A81" s="51"/>
      <c r="B81" s="77" t="s">
        <v>57</v>
      </c>
      <c r="C81" s="54" t="s">
        <v>141</v>
      </c>
      <c r="D81" s="54"/>
      <c r="E81" s="54"/>
      <c r="F81" s="54"/>
      <c r="G81" s="54"/>
      <c r="H81" s="54"/>
      <c r="I81" s="79" t="n">
        <f aca="false">I35/12</f>
        <v>0.00925925925925926</v>
      </c>
      <c r="J81" s="80" t="n">
        <f aca="false">$J$80*I81</f>
        <v>22.1601725</v>
      </c>
      <c r="K81" s="105"/>
      <c r="L81" s="6"/>
      <c r="M81" s="6"/>
      <c r="N81" s="6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customFormat="false" ht="12.75" hidden="false" customHeight="true" outlineLevel="0" collapsed="false">
      <c r="A82" s="51"/>
      <c r="B82" s="77" t="s">
        <v>59</v>
      </c>
      <c r="C82" s="54" t="s">
        <v>142</v>
      </c>
      <c r="D82" s="54"/>
      <c r="E82" s="54"/>
      <c r="F82" s="54"/>
      <c r="G82" s="54"/>
      <c r="H82" s="54"/>
      <c r="I82" s="79" t="n">
        <f aca="false">(5.96/30)*(1/12)</f>
        <v>0.0165555555555556</v>
      </c>
      <c r="J82" s="80" t="n">
        <f aca="false">$J$80*I82</f>
        <v>39.6223884300001</v>
      </c>
      <c r="K82" s="105"/>
      <c r="L82" s="6"/>
      <c r="M82" s="6"/>
      <c r="N82" s="6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customFormat="false" ht="14.25" hidden="false" customHeight="true" outlineLevel="0" collapsed="false">
      <c r="A83" s="51"/>
      <c r="B83" s="77" t="s">
        <v>62</v>
      </c>
      <c r="C83" s="54" t="s">
        <v>143</v>
      </c>
      <c r="D83" s="54"/>
      <c r="E83" s="54"/>
      <c r="F83" s="54"/>
      <c r="G83" s="54"/>
      <c r="H83" s="54"/>
      <c r="I83" s="79" t="n">
        <f aca="false">(5/30)/12*0.015</f>
        <v>0.000208333333333333</v>
      </c>
      <c r="J83" s="80" t="n">
        <f aca="false">$J$80*I83</f>
        <v>0.498603881249999</v>
      </c>
      <c r="K83" s="74"/>
      <c r="L83" s="6"/>
      <c r="M83" s="6"/>
      <c r="N83" s="6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customFormat="false" ht="12.75" hidden="false" customHeight="true" outlineLevel="0" collapsed="false">
      <c r="A84" s="51"/>
      <c r="B84" s="77" t="s">
        <v>64</v>
      </c>
      <c r="C84" s="67" t="s">
        <v>144</v>
      </c>
      <c r="D84" s="67"/>
      <c r="E84" s="67"/>
      <c r="F84" s="67"/>
      <c r="G84" s="67"/>
      <c r="H84" s="67"/>
      <c r="I84" s="79" t="n">
        <f aca="false">(15/30)/12*0.0078</f>
        <v>0.000325</v>
      </c>
      <c r="J84" s="80" t="n">
        <f aca="false">$J$80*I84</f>
        <v>0.77782205475</v>
      </c>
      <c r="K84" s="74"/>
      <c r="L84" s="6"/>
      <c r="M84" s="6"/>
      <c r="N84" s="6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customFormat="false" ht="14.25" hidden="false" customHeight="true" outlineLevel="0" collapsed="false">
      <c r="A85" s="51"/>
      <c r="B85" s="77" t="s">
        <v>89</v>
      </c>
      <c r="C85" s="54" t="s">
        <v>145</v>
      </c>
      <c r="D85" s="54"/>
      <c r="E85" s="54"/>
      <c r="F85" s="54"/>
      <c r="G85" s="54"/>
      <c r="H85" s="54"/>
      <c r="I85" s="79" t="n">
        <f aca="false">(0.0144*0.1*0.4509*6/12)</f>
        <v>0.000324648</v>
      </c>
      <c r="J85" s="80" t="n">
        <f aca="false">$J$80*I85</f>
        <v>0.77697961363224</v>
      </c>
      <c r="K85" s="74"/>
      <c r="L85" s="6"/>
      <c r="M85" s="6"/>
      <c r="N85" s="6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customFormat="false" ht="14.25" hidden="false" customHeight="true" outlineLevel="0" collapsed="false">
      <c r="A86" s="51"/>
      <c r="B86" s="77" t="s">
        <v>105</v>
      </c>
      <c r="C86" s="62" t="s">
        <v>146</v>
      </c>
      <c r="D86" s="62"/>
      <c r="E86" s="62"/>
      <c r="F86" s="62"/>
      <c r="G86" s="62"/>
      <c r="H86" s="62"/>
      <c r="I86" s="79" t="n">
        <f aca="false">SUM(I81:I85)*I48</f>
        <v>0.00901540509807407</v>
      </c>
      <c r="J86" s="80" t="n">
        <f aca="false">$J$80*I86</f>
        <v>21.5765566701157</v>
      </c>
      <c r="K86" s="74"/>
      <c r="L86" s="6"/>
      <c r="M86" s="6"/>
      <c r="N86" s="6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customFormat="false" ht="14.25" hidden="false" customHeight="true" outlineLevel="0" collapsed="false">
      <c r="A87" s="92"/>
      <c r="B87" s="77" t="s">
        <v>147</v>
      </c>
      <c r="C87" s="77"/>
      <c r="D87" s="77"/>
      <c r="E87" s="77"/>
      <c r="F87" s="77"/>
      <c r="G87" s="77"/>
      <c r="H87" s="77"/>
      <c r="I87" s="81" t="n">
        <f aca="false">SUM(I81:I86)</f>
        <v>0.0356882012462222</v>
      </c>
      <c r="J87" s="82" t="n">
        <f aca="false">SUM(J81:J86)</f>
        <v>85.412523149748</v>
      </c>
      <c r="K87" s="74"/>
      <c r="L87" s="95"/>
      <c r="M87" s="95"/>
      <c r="N87" s="95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customFormat="false" ht="16.5" hidden="false" customHeight="true" outlineLevel="0" collapsed="false">
      <c r="A88" s="51"/>
      <c r="B88" s="84"/>
      <c r="C88" s="84"/>
      <c r="D88" s="84"/>
      <c r="E88" s="84"/>
      <c r="F88" s="84"/>
      <c r="G88" s="84"/>
      <c r="H88" s="84"/>
      <c r="I88" s="84"/>
      <c r="J88" s="84"/>
      <c r="K88" s="6"/>
      <c r="L88" s="6"/>
      <c r="M88" s="6"/>
      <c r="N88" s="6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customFormat="false" ht="12.75" hidden="false" customHeight="true" outlineLevel="0" collapsed="false">
      <c r="A89" s="51"/>
      <c r="B89" s="77" t="s">
        <v>148</v>
      </c>
      <c r="C89" s="77"/>
      <c r="D89" s="77"/>
      <c r="E89" s="77"/>
      <c r="F89" s="77"/>
      <c r="G89" s="77"/>
      <c r="H89" s="77"/>
      <c r="I89" s="77" t="s">
        <v>83</v>
      </c>
      <c r="J89" s="77" t="s">
        <v>84</v>
      </c>
      <c r="K89" s="6"/>
      <c r="L89" s="6"/>
      <c r="M89" s="6"/>
      <c r="N89" s="6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customFormat="false" ht="12.75" hidden="false" customHeight="true" outlineLevel="0" collapsed="false">
      <c r="A90" s="51"/>
      <c r="B90" s="106" t="s">
        <v>94</v>
      </c>
      <c r="C90" s="106"/>
      <c r="D90" s="106"/>
      <c r="E90" s="106"/>
      <c r="F90" s="106"/>
      <c r="G90" s="106"/>
      <c r="H90" s="106"/>
      <c r="I90" s="106"/>
      <c r="J90" s="107" t="n">
        <f aca="false">J28</f>
        <v>2393.29863</v>
      </c>
      <c r="K90" s="6"/>
      <c r="L90" s="6"/>
      <c r="M90" s="6"/>
      <c r="N90" s="6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customFormat="false" ht="12.75" hidden="false" customHeight="true" outlineLevel="0" collapsed="false">
      <c r="A91" s="51"/>
      <c r="B91" s="77" t="s">
        <v>57</v>
      </c>
      <c r="C91" s="54" t="s">
        <v>149</v>
      </c>
      <c r="D91" s="54"/>
      <c r="E91" s="54"/>
      <c r="F91" s="54"/>
      <c r="G91" s="54"/>
      <c r="H91" s="54"/>
      <c r="I91" s="79"/>
      <c r="J91" s="80" t="n">
        <v>0</v>
      </c>
      <c r="K91" s="6"/>
      <c r="L91" s="6"/>
      <c r="M91" s="6"/>
      <c r="N91" s="6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customFormat="false" ht="14.25" hidden="false" customHeight="true" outlineLevel="0" collapsed="false">
      <c r="A92" s="51"/>
      <c r="B92" s="77" t="s">
        <v>150</v>
      </c>
      <c r="C92" s="77"/>
      <c r="D92" s="77"/>
      <c r="E92" s="77"/>
      <c r="F92" s="77"/>
      <c r="G92" s="77"/>
      <c r="H92" s="77"/>
      <c r="I92" s="81"/>
      <c r="J92" s="82" t="n">
        <f aca="false">J91</f>
        <v>0</v>
      </c>
      <c r="K92" s="74"/>
      <c r="L92" s="6"/>
      <c r="M92" s="6"/>
      <c r="N92" s="6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customFormat="false" ht="16.5" hidden="false" customHeight="true" outlineLevel="0" collapsed="false">
      <c r="A93" s="51"/>
      <c r="B93" s="75"/>
      <c r="C93" s="75"/>
      <c r="D93" s="75"/>
      <c r="E93" s="75"/>
      <c r="F93" s="75"/>
      <c r="G93" s="75"/>
      <c r="H93" s="75"/>
      <c r="I93" s="75"/>
      <c r="J93" s="75"/>
      <c r="K93" s="6"/>
      <c r="L93" s="6"/>
      <c r="M93" s="6"/>
      <c r="N93" s="6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customFormat="false" ht="14.25" hidden="false" customHeight="true" outlineLevel="0" collapsed="false">
      <c r="A94" s="51"/>
      <c r="B94" s="53" t="s">
        <v>151</v>
      </c>
      <c r="C94" s="53"/>
      <c r="D94" s="53"/>
      <c r="E94" s="53"/>
      <c r="F94" s="53"/>
      <c r="G94" s="53"/>
      <c r="H94" s="53"/>
      <c r="I94" s="53"/>
      <c r="J94" s="53"/>
      <c r="K94" s="6"/>
      <c r="L94" s="6"/>
      <c r="M94" s="6"/>
      <c r="N94" s="6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customFormat="false" ht="12.75" hidden="false" customHeight="true" outlineLevel="0" collapsed="false">
      <c r="A95" s="51"/>
      <c r="B95" s="77" t="s">
        <v>152</v>
      </c>
      <c r="C95" s="77"/>
      <c r="D95" s="77"/>
      <c r="E95" s="77"/>
      <c r="F95" s="77"/>
      <c r="G95" s="77"/>
      <c r="H95" s="77"/>
      <c r="I95" s="77"/>
      <c r="J95" s="77" t="s">
        <v>84</v>
      </c>
      <c r="K95" s="6"/>
      <c r="L95" s="6"/>
      <c r="M95" s="6"/>
      <c r="N95" s="6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customFormat="false" ht="12.75" hidden="false" customHeight="true" outlineLevel="0" collapsed="false">
      <c r="A96" s="51"/>
      <c r="B96" s="77" t="s">
        <v>153</v>
      </c>
      <c r="C96" s="54" t="s">
        <v>142</v>
      </c>
      <c r="D96" s="54"/>
      <c r="E96" s="54"/>
      <c r="F96" s="54"/>
      <c r="G96" s="54"/>
      <c r="H96" s="54"/>
      <c r="I96" s="54"/>
      <c r="J96" s="80" t="n">
        <f aca="false">J87</f>
        <v>85.412523149748</v>
      </c>
      <c r="K96" s="6"/>
      <c r="L96" s="6"/>
      <c r="M96" s="6"/>
      <c r="N96" s="6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customFormat="false" ht="14.25" hidden="false" customHeight="true" outlineLevel="0" collapsed="false">
      <c r="A97" s="51"/>
      <c r="B97" s="77" t="s">
        <v>154</v>
      </c>
      <c r="C97" s="54" t="s">
        <v>155</v>
      </c>
      <c r="D97" s="54"/>
      <c r="E97" s="54"/>
      <c r="F97" s="54"/>
      <c r="G97" s="54"/>
      <c r="H97" s="54"/>
      <c r="I97" s="54"/>
      <c r="J97" s="80" t="n">
        <f aca="false">J92</f>
        <v>0</v>
      </c>
      <c r="K97" s="6"/>
      <c r="L97" s="6"/>
      <c r="M97" s="6"/>
      <c r="N97" s="6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customFormat="false" ht="14.25" hidden="false" customHeight="true" outlineLevel="0" collapsed="false">
      <c r="A98" s="92"/>
      <c r="B98" s="77" t="s">
        <v>156</v>
      </c>
      <c r="C98" s="77"/>
      <c r="D98" s="77"/>
      <c r="E98" s="77"/>
      <c r="F98" s="77"/>
      <c r="G98" s="77"/>
      <c r="H98" s="77"/>
      <c r="I98" s="77"/>
      <c r="J98" s="82" t="n">
        <f aca="false">SUM(J96:J97)</f>
        <v>85.412523149748</v>
      </c>
      <c r="K98" s="74"/>
      <c r="L98" s="95"/>
      <c r="M98" s="95"/>
      <c r="N98" s="95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customFormat="false" ht="16.5" hidden="false" customHeight="true" outlineLevel="0" collapsed="false">
      <c r="A99" s="51"/>
      <c r="B99" s="75"/>
      <c r="C99" s="75"/>
      <c r="D99" s="75"/>
      <c r="E99" s="75"/>
      <c r="F99" s="75"/>
      <c r="G99" s="75"/>
      <c r="H99" s="75"/>
      <c r="I99" s="75"/>
      <c r="J99" s="75"/>
      <c r="K99" s="6"/>
      <c r="L99" s="6"/>
      <c r="M99" s="6"/>
      <c r="N99" s="6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customFormat="false" ht="16.5" hidden="false" customHeight="true" outlineLevel="0" collapsed="false">
      <c r="A100" s="51"/>
      <c r="B100" s="75"/>
      <c r="C100" s="75"/>
      <c r="D100" s="75"/>
      <c r="E100" s="75"/>
      <c r="F100" s="75"/>
      <c r="G100" s="75"/>
      <c r="H100" s="75"/>
      <c r="I100" s="75"/>
      <c r="J100" s="75"/>
      <c r="K100" s="6"/>
      <c r="L100" s="6"/>
      <c r="M100" s="6"/>
      <c r="N100" s="6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customFormat="false" ht="14.25" hidden="false" customHeight="true" outlineLevel="0" collapsed="false">
      <c r="A101" s="51"/>
      <c r="B101" s="53" t="s">
        <v>157</v>
      </c>
      <c r="C101" s="53"/>
      <c r="D101" s="53"/>
      <c r="E101" s="53"/>
      <c r="F101" s="53"/>
      <c r="G101" s="53"/>
      <c r="H101" s="53"/>
      <c r="I101" s="53"/>
      <c r="J101" s="53"/>
      <c r="K101" s="6"/>
      <c r="L101" s="6"/>
      <c r="M101" s="6"/>
      <c r="N101" s="6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customFormat="false" ht="14.25" hidden="false" customHeight="true" outlineLevel="0" collapsed="false">
      <c r="A102" s="51"/>
      <c r="B102" s="77" t="n">
        <v>5</v>
      </c>
      <c r="C102" s="77" t="s">
        <v>158</v>
      </c>
      <c r="D102" s="77"/>
      <c r="E102" s="77"/>
      <c r="F102" s="77"/>
      <c r="G102" s="77"/>
      <c r="H102" s="77"/>
      <c r="I102" s="77"/>
      <c r="J102" s="77" t="s">
        <v>84</v>
      </c>
      <c r="K102" s="6"/>
      <c r="L102" s="6"/>
      <c r="M102" s="6"/>
      <c r="N102" s="6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customFormat="false" ht="14.25" hidden="false" customHeight="true" outlineLevel="0" collapsed="false">
      <c r="A103" s="51"/>
      <c r="B103" s="77" t="s">
        <v>57</v>
      </c>
      <c r="C103" s="54" t="s">
        <v>159</v>
      </c>
      <c r="D103" s="54"/>
      <c r="E103" s="54"/>
      <c r="F103" s="54"/>
      <c r="G103" s="54"/>
      <c r="H103" s="54"/>
      <c r="I103" s="80"/>
      <c r="J103" s="80" t="n">
        <f aca="false">'Uniforme-EPI'!F67</f>
        <v>0</v>
      </c>
      <c r="K103" s="6"/>
      <c r="L103" s="6"/>
      <c r="M103" s="6"/>
      <c r="N103" s="6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customFormat="false" ht="14.25" hidden="false" customHeight="true" outlineLevel="0" collapsed="false">
      <c r="A104" s="51"/>
      <c r="B104" s="77" t="s">
        <v>59</v>
      </c>
      <c r="C104" s="54" t="s">
        <v>160</v>
      </c>
      <c r="D104" s="54"/>
      <c r="E104" s="54"/>
      <c r="F104" s="54"/>
      <c r="G104" s="54"/>
      <c r="H104" s="54"/>
      <c r="I104" s="108"/>
      <c r="J104" s="80" t="n">
        <f aca="false">'Uniforme-EPI'!F99</f>
        <v>0</v>
      </c>
      <c r="K104" s="6"/>
      <c r="L104" s="6"/>
      <c r="M104" s="6"/>
      <c r="N104" s="6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customFormat="false" ht="12.75" hidden="false" customHeight="true" outlineLevel="0" collapsed="false">
      <c r="A105" s="51"/>
      <c r="B105" s="109" t="s">
        <v>62</v>
      </c>
      <c r="C105" s="54" t="s">
        <v>161</v>
      </c>
      <c r="D105" s="54"/>
      <c r="E105" s="54"/>
      <c r="F105" s="54"/>
      <c r="G105" s="54"/>
      <c r="H105" s="54"/>
      <c r="I105" s="110"/>
      <c r="J105" s="80" t="n">
        <f aca="false">'Uniforme-EPI'!F78</f>
        <v>0</v>
      </c>
      <c r="K105" s="6"/>
      <c r="L105" s="6"/>
      <c r="M105" s="6"/>
      <c r="N105" s="6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customFormat="false" ht="14.25" hidden="false" customHeight="true" outlineLevel="0" collapsed="false">
      <c r="A106" s="51"/>
      <c r="B106" s="109" t="s">
        <v>64</v>
      </c>
      <c r="C106" s="54" t="s">
        <v>162</v>
      </c>
      <c r="D106" s="54"/>
      <c r="E106" s="54"/>
      <c r="F106" s="54"/>
      <c r="G106" s="54"/>
      <c r="H106" s="54"/>
      <c r="I106" s="110"/>
      <c r="J106" s="80" t="n">
        <v>0</v>
      </c>
      <c r="K106" s="6"/>
      <c r="L106" s="6"/>
      <c r="M106" s="6"/>
      <c r="N106" s="6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customFormat="false" ht="14.25" hidden="false" customHeight="true" outlineLevel="0" collapsed="false">
      <c r="A107" s="51"/>
      <c r="B107" s="77" t="s">
        <v>163</v>
      </c>
      <c r="C107" s="77"/>
      <c r="D107" s="77"/>
      <c r="E107" s="77"/>
      <c r="F107" s="77"/>
      <c r="G107" s="77"/>
      <c r="H107" s="77"/>
      <c r="I107" s="111"/>
      <c r="J107" s="82" t="n">
        <f aca="false">SUM(J103:J106)</f>
        <v>0</v>
      </c>
      <c r="K107" s="6"/>
      <c r="L107" s="6"/>
      <c r="M107" s="6"/>
      <c r="N107" s="6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customFormat="false" ht="16.5" hidden="false" customHeight="true" outlineLevel="0" collapsed="false">
      <c r="A108" s="51"/>
      <c r="B108" s="102"/>
      <c r="C108" s="102"/>
      <c r="D108" s="102"/>
      <c r="E108" s="102"/>
      <c r="F108" s="102"/>
      <c r="G108" s="102"/>
      <c r="H108" s="102"/>
      <c r="I108" s="102"/>
      <c r="J108" s="102"/>
      <c r="K108" s="6"/>
      <c r="L108" s="6"/>
      <c r="M108" s="6"/>
      <c r="N108" s="6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customFormat="false" ht="16.5" hidden="false" customHeight="true" outlineLevel="0" collapsed="false">
      <c r="A109" s="51"/>
      <c r="B109" s="75"/>
      <c r="C109" s="75"/>
      <c r="D109" s="75"/>
      <c r="E109" s="75"/>
      <c r="F109" s="75"/>
      <c r="G109" s="75"/>
      <c r="H109" s="75"/>
      <c r="I109" s="75"/>
      <c r="J109" s="75"/>
      <c r="K109" s="6"/>
      <c r="L109" s="6"/>
      <c r="M109" s="6"/>
      <c r="N109" s="6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customFormat="false" ht="14.25" hidden="false" customHeight="true" outlineLevel="0" collapsed="false">
      <c r="A110" s="51"/>
      <c r="B110" s="53" t="s">
        <v>164</v>
      </c>
      <c r="C110" s="53"/>
      <c r="D110" s="53"/>
      <c r="E110" s="53"/>
      <c r="F110" s="53"/>
      <c r="G110" s="53"/>
      <c r="H110" s="53"/>
      <c r="I110" s="53"/>
      <c r="J110" s="53"/>
      <c r="K110" s="74"/>
      <c r="L110" s="105"/>
      <c r="M110" s="105"/>
      <c r="N110" s="6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customFormat="false" ht="14.25" hidden="false" customHeight="true" outlineLevel="0" collapsed="false">
      <c r="A111" s="51"/>
      <c r="B111" s="77" t="n">
        <v>6</v>
      </c>
      <c r="C111" s="77" t="s">
        <v>165</v>
      </c>
      <c r="D111" s="77"/>
      <c r="E111" s="77"/>
      <c r="F111" s="77"/>
      <c r="G111" s="77"/>
      <c r="H111" s="77"/>
      <c r="I111" s="77" t="s">
        <v>83</v>
      </c>
      <c r="J111" s="77" t="s">
        <v>84</v>
      </c>
      <c r="K111" s="74"/>
      <c r="L111" s="6"/>
      <c r="M111" s="6"/>
      <c r="N111" s="6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customFormat="false" ht="12.75" hidden="false" customHeight="true" outlineLevel="0" collapsed="false">
      <c r="A112" s="51"/>
      <c r="B112" s="77" t="s">
        <v>57</v>
      </c>
      <c r="C112" s="54" t="s">
        <v>166</v>
      </c>
      <c r="D112" s="54"/>
      <c r="E112" s="54"/>
      <c r="F112" s="54"/>
      <c r="G112" s="54"/>
      <c r="H112" s="54"/>
      <c r="I112" s="88" t="n">
        <v>0</v>
      </c>
      <c r="J112" s="80" t="n">
        <f aca="false">J129*I112</f>
        <v>0</v>
      </c>
      <c r="K112" s="112"/>
      <c r="L112" s="57"/>
      <c r="M112" s="57"/>
      <c r="N112" s="74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customFormat="false" ht="14.25" hidden="false" customHeight="true" outlineLevel="0" collapsed="false">
      <c r="A113" s="51"/>
      <c r="B113" s="77" t="s">
        <v>59</v>
      </c>
      <c r="C113" s="54" t="s">
        <v>167</v>
      </c>
      <c r="D113" s="54"/>
      <c r="E113" s="54"/>
      <c r="F113" s="54"/>
      <c r="G113" s="54"/>
      <c r="H113" s="54"/>
      <c r="I113" s="88" t="n">
        <v>0</v>
      </c>
      <c r="J113" s="80" t="n">
        <f aca="false">(J129+J112)*I113</f>
        <v>0</v>
      </c>
      <c r="K113" s="112"/>
      <c r="L113" s="57"/>
      <c r="M113" s="57"/>
      <c r="N113" s="6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customFormat="false" ht="14.25" hidden="false" customHeight="true" outlineLevel="0" collapsed="false">
      <c r="A114" s="51"/>
      <c r="B114" s="77" t="s">
        <v>62</v>
      </c>
      <c r="C114" s="77" t="s">
        <v>168</v>
      </c>
      <c r="D114" s="77"/>
      <c r="E114" s="77"/>
      <c r="F114" s="77"/>
      <c r="G114" s="77"/>
      <c r="H114" s="77"/>
      <c r="I114" s="79"/>
      <c r="J114" s="80"/>
      <c r="K114" s="57"/>
      <c r="L114" s="57"/>
      <c r="M114" s="57"/>
      <c r="N114" s="6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customFormat="false" ht="14.25" hidden="false" customHeight="true" outlineLevel="0" collapsed="false">
      <c r="A115" s="51"/>
      <c r="B115" s="77" t="s">
        <v>169</v>
      </c>
      <c r="C115" s="54" t="s">
        <v>170</v>
      </c>
      <c r="D115" s="54"/>
      <c r="E115" s="54"/>
      <c r="F115" s="54"/>
      <c r="G115" s="54"/>
      <c r="H115" s="54"/>
      <c r="I115" s="88" t="n">
        <v>0</v>
      </c>
      <c r="J115" s="80" t="n">
        <f aca="false">(($J$129+$J$112+$J$113)/(1-($I$115+$I$116+$I$117))*I115)</f>
        <v>0</v>
      </c>
      <c r="K115" s="112"/>
      <c r="L115" s="74"/>
      <c r="M115" s="6"/>
      <c r="N115" s="6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customFormat="false" ht="14.25" hidden="false" customHeight="true" outlineLevel="0" collapsed="false">
      <c r="A116" s="51"/>
      <c r="B116" s="77" t="s">
        <v>171</v>
      </c>
      <c r="C116" s="54" t="s">
        <v>172</v>
      </c>
      <c r="D116" s="54"/>
      <c r="E116" s="54"/>
      <c r="F116" s="54"/>
      <c r="G116" s="54"/>
      <c r="H116" s="54"/>
      <c r="I116" s="88" t="n">
        <v>0</v>
      </c>
      <c r="J116" s="80" t="n">
        <f aca="false">(($J$129+$J$112+$J$113)/(1-($I$115+$I$116+$I$117))*I116)</f>
        <v>0</v>
      </c>
      <c r="K116" s="74"/>
      <c r="L116" s="74"/>
      <c r="M116" s="6"/>
      <c r="N116" s="6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customFormat="false" ht="14.25" hidden="false" customHeight="true" outlineLevel="0" collapsed="false">
      <c r="A117" s="51"/>
      <c r="B117" s="77" t="s">
        <v>173</v>
      </c>
      <c r="C117" s="54" t="s">
        <v>174</v>
      </c>
      <c r="D117" s="54"/>
      <c r="E117" s="54"/>
      <c r="F117" s="54"/>
      <c r="G117" s="54"/>
      <c r="H117" s="54"/>
      <c r="I117" s="79" t="n">
        <v>0.03</v>
      </c>
      <c r="J117" s="80" t="n">
        <f aca="false">(($J$129+$J$112+$J$113)/(1-($I$115+$I$116+$I$117))*I117)</f>
        <v>132.334752670523</v>
      </c>
      <c r="K117" s="74"/>
      <c r="L117" s="74"/>
      <c r="M117" s="6"/>
      <c r="N117" s="6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customFormat="false" ht="14.25" hidden="false" customHeight="true" outlineLevel="0" collapsed="false">
      <c r="A118" s="51"/>
      <c r="B118" s="77" t="s">
        <v>64</v>
      </c>
      <c r="C118" s="54" t="s">
        <v>162</v>
      </c>
      <c r="D118" s="54"/>
      <c r="E118" s="54"/>
      <c r="F118" s="54"/>
      <c r="G118" s="54"/>
      <c r="H118" s="54"/>
      <c r="I118" s="79"/>
      <c r="J118" s="80"/>
      <c r="K118" s="74"/>
      <c r="L118" s="74"/>
      <c r="M118" s="6"/>
      <c r="N118" s="6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customFormat="false" ht="14.25" hidden="false" customHeight="true" outlineLevel="0" collapsed="false">
      <c r="A119" s="51"/>
      <c r="B119" s="77" t="s">
        <v>175</v>
      </c>
      <c r="C119" s="77"/>
      <c r="D119" s="77"/>
      <c r="E119" s="77"/>
      <c r="F119" s="77"/>
      <c r="G119" s="77"/>
      <c r="H119" s="77"/>
      <c r="I119" s="113" t="n">
        <f aca="false">SUM(I112:I118)</f>
        <v>0.03</v>
      </c>
      <c r="J119" s="82" t="n">
        <f aca="false">(SUM(J112:J118))</f>
        <v>132.334752670523</v>
      </c>
      <c r="K119" s="74"/>
      <c r="L119" s="6"/>
      <c r="M119" s="6"/>
      <c r="N119" s="6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customFormat="false" ht="14.25" hidden="false" customHeight="true" outlineLevel="0" collapsed="false">
      <c r="A120" s="6"/>
      <c r="B120" s="75"/>
      <c r="C120" s="75"/>
      <c r="D120" s="75"/>
      <c r="E120" s="75"/>
      <c r="F120" s="75"/>
      <c r="G120" s="75"/>
      <c r="H120" s="75"/>
      <c r="I120" s="114"/>
      <c r="J120" s="78"/>
      <c r="K120" s="7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customFormat="false" ht="14.25" hidden="false" customHeight="true" outlineLevel="0" collapsed="false">
      <c r="A121" s="6"/>
      <c r="B121" s="75"/>
      <c r="C121" s="75"/>
      <c r="D121" s="75"/>
      <c r="E121" s="75"/>
      <c r="F121" s="75"/>
      <c r="G121" s="75"/>
      <c r="H121" s="75"/>
      <c r="I121" s="114"/>
      <c r="J121" s="78"/>
      <c r="K121" s="7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customFormat="false" ht="14.25" hidden="false" customHeight="true" outlineLevel="0" collapsed="false">
      <c r="A122" s="51"/>
      <c r="B122" s="53" t="s">
        <v>176</v>
      </c>
      <c r="C122" s="53"/>
      <c r="D122" s="53"/>
      <c r="E122" s="53"/>
      <c r="F122" s="53"/>
      <c r="G122" s="53"/>
      <c r="H122" s="53"/>
      <c r="I122" s="53"/>
      <c r="J122" s="53"/>
      <c r="K122" s="6"/>
      <c r="L122" s="6"/>
      <c r="M122" s="6"/>
      <c r="N122" s="6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customFormat="false" ht="14.25" hidden="false" customHeight="true" outlineLevel="0" collapsed="false">
      <c r="A123" s="51"/>
      <c r="B123" s="77" t="s">
        <v>177</v>
      </c>
      <c r="C123" s="77"/>
      <c r="D123" s="77"/>
      <c r="E123" s="77"/>
      <c r="F123" s="77"/>
      <c r="G123" s="77"/>
      <c r="H123" s="77"/>
      <c r="I123" s="77"/>
      <c r="J123" s="77" t="s">
        <v>84</v>
      </c>
      <c r="K123" s="6"/>
      <c r="L123" s="6"/>
      <c r="M123" s="6"/>
      <c r="N123" s="6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customFormat="false" ht="14.25" hidden="false" customHeight="true" outlineLevel="0" collapsed="false">
      <c r="A124" s="51"/>
      <c r="B124" s="77" t="s">
        <v>57</v>
      </c>
      <c r="C124" s="54" t="str">
        <f aca="false">B21</f>
        <v>MÓDULO 1 - COMPOSIÇÃO DA REMUNERAÇÃO</v>
      </c>
      <c r="D124" s="54"/>
      <c r="E124" s="54"/>
      <c r="F124" s="54"/>
      <c r="G124" s="54"/>
      <c r="H124" s="54"/>
      <c r="I124" s="54"/>
      <c r="J124" s="80" t="n">
        <f aca="false">J28</f>
        <v>2393.29863</v>
      </c>
      <c r="K124" s="74"/>
      <c r="L124" s="74"/>
      <c r="M124" s="6"/>
      <c r="N124" s="6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customFormat="false" ht="12.75" hidden="false" customHeight="true" outlineLevel="0" collapsed="false">
      <c r="A125" s="51"/>
      <c r="B125" s="77" t="s">
        <v>59</v>
      </c>
      <c r="C125" s="54" t="str">
        <f aca="false">B31</f>
        <v>MÓDULO 2 – ENCARGOS E BENEFÍCIOS ANUAIS, MENSAIS E DIÁRIOS</v>
      </c>
      <c r="D125" s="54"/>
      <c r="E125" s="54"/>
      <c r="F125" s="54"/>
      <c r="G125" s="54"/>
      <c r="H125" s="54"/>
      <c r="I125" s="54"/>
      <c r="J125" s="80" t="n">
        <f aca="false">J64</f>
        <v>1650.491463845</v>
      </c>
      <c r="K125" s="6"/>
      <c r="L125" s="74"/>
      <c r="M125" s="6"/>
      <c r="N125" s="6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customFormat="false" ht="14.25" hidden="false" customHeight="true" outlineLevel="0" collapsed="false">
      <c r="A126" s="51"/>
      <c r="B126" s="77" t="s">
        <v>62</v>
      </c>
      <c r="C126" s="54" t="str">
        <f aca="false">B67</f>
        <v>MÓDULO 3 – PROVISÃO PARA RESCISÃO</v>
      </c>
      <c r="D126" s="54"/>
      <c r="E126" s="54"/>
      <c r="F126" s="54"/>
      <c r="G126" s="54"/>
      <c r="H126" s="54"/>
      <c r="I126" s="54"/>
      <c r="J126" s="80" t="n">
        <f aca="false">J75</f>
        <v>149.6210526855</v>
      </c>
      <c r="K126" s="6"/>
      <c r="L126" s="74"/>
      <c r="M126" s="6"/>
      <c r="N126" s="6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customFormat="false" ht="14.25" hidden="false" customHeight="true" outlineLevel="0" collapsed="false">
      <c r="A127" s="51"/>
      <c r="B127" s="77" t="s">
        <v>64</v>
      </c>
      <c r="C127" s="54" t="str">
        <f aca="false">B78</f>
        <v>MÓDULO 4 – CUSTO DE REPOSIÇÃO DO PROFISSIONAL AUSENTE</v>
      </c>
      <c r="D127" s="54"/>
      <c r="E127" s="54"/>
      <c r="F127" s="54"/>
      <c r="G127" s="54"/>
      <c r="H127" s="54"/>
      <c r="I127" s="54"/>
      <c r="J127" s="80" t="n">
        <f aca="false">J98</f>
        <v>85.412523149748</v>
      </c>
      <c r="K127" s="6"/>
      <c r="L127" s="74"/>
      <c r="M127" s="6"/>
      <c r="N127" s="6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customFormat="false" ht="14.25" hidden="false" customHeight="true" outlineLevel="0" collapsed="false">
      <c r="A128" s="51"/>
      <c r="B128" s="77" t="s">
        <v>89</v>
      </c>
      <c r="C128" s="54" t="str">
        <f aca="false">B101</f>
        <v>MÓDULO 5 – INSUMOS DIVERSOS</v>
      </c>
      <c r="D128" s="54"/>
      <c r="E128" s="54"/>
      <c r="F128" s="54"/>
      <c r="G128" s="54"/>
      <c r="H128" s="54"/>
      <c r="I128" s="54"/>
      <c r="J128" s="80" t="n">
        <f aca="false">J107</f>
        <v>0</v>
      </c>
      <c r="K128" s="6"/>
      <c r="L128" s="74"/>
      <c r="M128" s="6"/>
      <c r="N128" s="6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customFormat="false" ht="14.25" hidden="false" customHeight="true" outlineLevel="0" collapsed="false">
      <c r="A129" s="51"/>
      <c r="B129" s="77"/>
      <c r="C129" s="77" t="s">
        <v>178</v>
      </c>
      <c r="D129" s="77"/>
      <c r="E129" s="77"/>
      <c r="F129" s="77"/>
      <c r="G129" s="77"/>
      <c r="H129" s="77"/>
      <c r="I129" s="77"/>
      <c r="J129" s="82" t="n">
        <f aca="false">(SUM(J124:J128))</f>
        <v>4278.82366968025</v>
      </c>
      <c r="K129" s="6"/>
      <c r="L129" s="74"/>
      <c r="M129" s="6"/>
      <c r="N129" s="6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customFormat="false" ht="12.75" hidden="false" customHeight="true" outlineLevel="0" collapsed="false">
      <c r="A130" s="51"/>
      <c r="B130" s="77" t="s">
        <v>105</v>
      </c>
      <c r="C130" s="54" t="str">
        <f aca="false">B110</f>
        <v>MÓDULO 6 – CUSTOS INDIRETOS, TRIBUTOS E LUCRO</v>
      </c>
      <c r="D130" s="54"/>
      <c r="E130" s="54"/>
      <c r="F130" s="54"/>
      <c r="G130" s="54"/>
      <c r="H130" s="54"/>
      <c r="I130" s="54"/>
      <c r="J130" s="80" t="n">
        <f aca="false">J119</f>
        <v>132.334752670523</v>
      </c>
      <c r="K130" s="6"/>
      <c r="L130" s="6"/>
      <c r="M130" s="6"/>
      <c r="N130" s="6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customFormat="false" ht="14.25" hidden="false" customHeight="true" outlineLevel="0" collapsed="false">
      <c r="A131" s="51"/>
      <c r="B131" s="77" t="s">
        <v>179</v>
      </c>
      <c r="C131" s="77"/>
      <c r="D131" s="77"/>
      <c r="E131" s="77"/>
      <c r="F131" s="77"/>
      <c r="G131" s="77"/>
      <c r="H131" s="77"/>
      <c r="I131" s="77"/>
      <c r="J131" s="82" t="n">
        <f aca="false">(SUM(J129:J130))</f>
        <v>4411.15842235077</v>
      </c>
      <c r="K131" s="6"/>
      <c r="L131" s="6"/>
      <c r="M131" s="6"/>
      <c r="N131" s="6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customFormat="false" ht="14.25" hidden="false" customHeight="true" outlineLevel="0" collapsed="false">
      <c r="A132" s="51"/>
      <c r="B132" s="77"/>
      <c r="C132" s="106" t="s">
        <v>180</v>
      </c>
      <c r="D132" s="106"/>
      <c r="E132" s="106"/>
      <c r="F132" s="106"/>
      <c r="G132" s="106"/>
      <c r="H132" s="106"/>
      <c r="I132" s="77" t="n">
        <f aca="false">F10</f>
        <v>1</v>
      </c>
      <c r="J132" s="82" t="n">
        <f aca="false">J131*I132</f>
        <v>4411.15842235077</v>
      </c>
      <c r="K132" s="6"/>
      <c r="L132" s="6"/>
      <c r="M132" s="6"/>
      <c r="N132" s="6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customFormat="false" ht="14.25" hidden="false" customHeight="true" outlineLevel="0" collapsed="false">
      <c r="A133" s="51"/>
      <c r="B133" s="57"/>
      <c r="C133" s="57"/>
      <c r="D133" s="57"/>
      <c r="E133" s="57"/>
      <c r="F133" s="57"/>
      <c r="G133" s="57"/>
      <c r="H133" s="57"/>
      <c r="I133" s="57"/>
      <c r="J133" s="115" t="s">
        <v>181</v>
      </c>
      <c r="K133" s="74"/>
      <c r="L133" s="74"/>
      <c r="M133" s="74"/>
      <c r="N133" s="6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customFormat="false" ht="12.75" hidden="false" customHeight="true" outlineLevel="0" collapsed="false">
      <c r="A134" s="51"/>
      <c r="B134" s="57"/>
      <c r="C134" s="57"/>
      <c r="D134" s="57"/>
      <c r="E134" s="57"/>
      <c r="F134" s="57"/>
      <c r="G134" s="57"/>
      <c r="H134" s="57"/>
      <c r="I134" s="75"/>
      <c r="J134" s="76" t="n">
        <f aca="false">J131/J28</f>
        <v>1.84312913025433</v>
      </c>
      <c r="K134" s="74"/>
      <c r="L134" s="6"/>
      <c r="M134" s="6"/>
      <c r="N134" s="6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customFormat="false" ht="51" hidden="false" customHeight="true" outlineLevel="0" collapsed="false">
      <c r="A135" s="5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6"/>
      <c r="M135" s="74"/>
      <c r="N135" s="6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customFormat="false" ht="12.75" hidden="false" customHeight="true" outlineLevel="0" collapsed="false">
      <c r="A136" s="5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6"/>
      <c r="M136" s="6"/>
      <c r="N136" s="6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customFormat="false" ht="14.25" hidden="false" customHeight="true" outlineLevel="0" collapsed="false">
      <c r="A137" s="5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6"/>
      <c r="M137" s="6"/>
      <c r="N137" s="6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customFormat="false" ht="14.25" hidden="false" customHeight="true" outlineLevel="0" collapsed="false">
      <c r="A138" s="5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6"/>
      <c r="M138" s="6"/>
      <c r="N138" s="6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customFormat="false" ht="14.25" hidden="false" customHeight="true" outlineLevel="0" collapsed="false">
      <c r="A139" s="5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6"/>
      <c r="M139" s="6"/>
      <c r="N139" s="6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customFormat="false" ht="14.25" hidden="false" customHeight="true" outlineLevel="0" collapsed="false">
      <c r="A140" s="5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6"/>
      <c r="M140" s="6"/>
      <c r="N140" s="6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customFormat="false" ht="14.25" hidden="false" customHeight="true" outlineLevel="0" collapsed="false">
      <c r="A141" s="5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6"/>
      <c r="M141" s="6"/>
      <c r="N141" s="6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customFormat="false" ht="14.25" hidden="false" customHeight="true" outlineLevel="0" collapsed="false">
      <c r="A142" s="5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6"/>
      <c r="M142" s="6"/>
      <c r="N142" s="6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customFormat="false" ht="14.25" hidden="false" customHeight="true" outlineLevel="0" collapsed="false">
      <c r="A143" s="5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6"/>
      <c r="M143" s="6"/>
      <c r="N143" s="6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customFormat="false" ht="14.25" hidden="false" customHeight="true" outlineLevel="0" collapsed="false">
      <c r="A144" s="5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6"/>
      <c r="M144" s="6"/>
      <c r="N144" s="6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customFormat="false" ht="14.25" hidden="false" customHeight="true" outlineLevel="0" collapsed="false">
      <c r="A145" s="5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6"/>
      <c r="M145" s="6"/>
      <c r="N145" s="6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customFormat="false" ht="14.25" hidden="false" customHeight="true" outlineLevel="0" collapsed="false">
      <c r="A146" s="5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6"/>
      <c r="M146" s="6"/>
      <c r="N146" s="6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customFormat="false" ht="14.25" hidden="false" customHeight="true" outlineLevel="0" collapsed="false">
      <c r="A147" s="5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6"/>
      <c r="M147" s="6"/>
      <c r="N147" s="6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customFormat="false" ht="14.25" hidden="false" customHeight="true" outlineLevel="0" collapsed="false">
      <c r="A148" s="5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6"/>
      <c r="M148" s="6"/>
      <c r="N148" s="6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customFormat="false" ht="14.25" hidden="false" customHeight="true" outlineLevel="0" collapsed="false">
      <c r="A149" s="5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customFormat="false" ht="14.25" hidden="false" customHeight="true" outlineLevel="0" collapsed="false">
      <c r="A150" s="5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customFormat="false" ht="14.25" hidden="false" customHeight="true" outlineLevel="0" collapsed="false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customFormat="false" ht="14.25" hidden="false" customHeight="true" outlineLevel="0" collapsed="false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customFormat="false" ht="14.25" hidden="false" customHeight="true" outlineLevel="0" collapsed="false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customFormat="false" ht="14.25" hidden="false" customHeight="true" outlineLevel="0" collapsed="false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customFormat="false" ht="14.25" hidden="false" customHeight="true" outlineLevel="0" collapsed="false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customFormat="false" ht="14.25" hidden="false" customHeight="true" outlineLevel="0" collapsed="false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customFormat="false" ht="14.25" hidden="false" customHeight="true" outlineLevel="0" collapsed="false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customFormat="false" ht="14.25" hidden="false" customHeight="true" outlineLevel="0" collapsed="false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customFormat="false" ht="14.25" hidden="false" customHeight="true" outlineLevel="0" collapsed="false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customFormat="false" ht="14.25" hidden="false" customHeight="true" outlineLevel="0" collapsed="false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customFormat="false" ht="14.25" hidden="false" customHeight="true" outlineLevel="0" collapsed="false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customFormat="false" ht="14.25" hidden="false" customHeight="true" outlineLevel="0" collapsed="false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customFormat="false" ht="14.25" hidden="false" customHeight="true" outlineLevel="0" collapsed="false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customFormat="false" ht="14.25" hidden="false" customHeight="true" outlineLevel="0" collapsed="false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customFormat="false" ht="14.25" hidden="false" customHeight="true" outlineLevel="0" collapsed="false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customFormat="false" ht="14.25" hidden="false" customHeight="true" outlineLevel="0" collapsed="false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customFormat="false" ht="14.25" hidden="false" customHeight="true" outlineLevel="0" collapsed="false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customFormat="false" ht="14.25" hidden="false" customHeight="true" outlineLevel="0" collapsed="false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customFormat="false" ht="14.25" hidden="false" customHeight="true" outlineLevel="0" collapsed="false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customFormat="false" ht="14.25" hidden="false" customHeight="true" outlineLevel="0" collapsed="false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customFormat="false" ht="14.25" hidden="false" customHeight="true" outlineLevel="0" collapsed="false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customFormat="false" ht="14.25" hidden="false" customHeight="true" outlineLevel="0" collapsed="false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customFormat="false" ht="14.25" hidden="false" customHeight="true" outlineLevel="0" collapsed="false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customFormat="false" ht="14.25" hidden="false" customHeight="true" outlineLevel="0" collapsed="false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customFormat="false" ht="14.25" hidden="false" customHeight="true" outlineLevel="0" collapsed="false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customFormat="false" ht="14.25" hidden="false" customHeight="true" outlineLevel="0" collapsed="false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customFormat="false" ht="14.25" hidden="false" customHeight="true" outlineLevel="0" collapsed="false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customFormat="false" ht="14.25" hidden="false" customHeight="true" outlineLevel="0" collapsed="false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customFormat="false" ht="14.25" hidden="false" customHeight="true" outlineLevel="0" collapsed="false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customFormat="false" ht="14.25" hidden="false" customHeight="true" outlineLevel="0" collapsed="false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customFormat="false" ht="14.25" hidden="false" customHeight="true" outlineLevel="0" collapsed="false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customFormat="false" ht="14.25" hidden="false" customHeight="true" outlineLevel="0" collapsed="false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customFormat="false" ht="14.25" hidden="false" customHeight="true" outlineLevel="0" collapsed="false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customFormat="false" ht="14.25" hidden="false" customHeight="true" outlineLevel="0" collapsed="false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customFormat="false" ht="14.25" hidden="false" customHeight="true" outlineLevel="0" collapsed="false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customFormat="false" ht="14.25" hidden="false" customHeight="true" outlineLevel="0" collapsed="false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customFormat="false" ht="14.25" hidden="false" customHeight="true" outlineLevel="0" collapsed="false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customFormat="false" ht="14.25" hidden="false" customHeight="true" outlineLevel="0" collapsed="false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customFormat="false" ht="14.25" hidden="false" customHeight="true" outlineLevel="0" collapsed="false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customFormat="false" ht="14.25" hidden="false" customHeight="true" outlineLevel="0" collapsed="false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customFormat="false" ht="14.25" hidden="false" customHeight="true" outlineLevel="0" collapsed="false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customFormat="false" ht="14.25" hidden="false" customHeight="true" outlineLevel="0" collapsed="false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customFormat="false" ht="14.25" hidden="false" customHeight="true" outlineLevel="0" collapsed="false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customFormat="false" ht="14.25" hidden="false" customHeight="true" outlineLevel="0" collapsed="false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customFormat="false" ht="14.25" hidden="false" customHeight="true" outlineLevel="0" collapsed="false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customFormat="false" ht="14.25" hidden="false" customHeight="true" outlineLevel="0" collapsed="false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customFormat="false" ht="14.25" hidden="false" customHeight="true" outlineLevel="0" collapsed="false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customFormat="false" ht="14.25" hidden="false" customHeight="true" outlineLevel="0" collapsed="false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customFormat="false" ht="14.25" hidden="false" customHeight="true" outlineLevel="0" collapsed="false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customFormat="false" ht="14.25" hidden="false" customHeight="true" outlineLevel="0" collapsed="false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customFormat="false" ht="14.25" hidden="false" customHeight="true" outlineLevel="0" collapsed="false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customFormat="false" ht="14.25" hidden="false" customHeight="true" outlineLevel="0" collapsed="false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customFormat="false" ht="14.25" hidden="false" customHeight="true" outlineLevel="0" collapsed="false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customFormat="false" ht="14.25" hidden="false" customHeight="true" outlineLevel="0" collapsed="false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customFormat="false" ht="14.25" hidden="false" customHeight="true" outlineLevel="0" collapsed="false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customFormat="false" ht="14.25" hidden="false" customHeight="true" outlineLevel="0" collapsed="false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customFormat="false" ht="14.25" hidden="false" customHeight="true" outlineLevel="0" collapsed="false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customFormat="false" ht="14.25" hidden="false" customHeight="true" outlineLevel="0" collapsed="false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customFormat="false" ht="14.25" hidden="false" customHeight="true" outlineLevel="0" collapsed="false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customFormat="false" ht="14.25" hidden="false" customHeight="true" outlineLevel="0" collapsed="false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customFormat="false" ht="14.25" hidden="false" customHeight="true" outlineLevel="0" collapsed="false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customFormat="false" ht="14.25" hidden="false" customHeight="true" outlineLevel="0" collapsed="false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customFormat="false" ht="14.25" hidden="false" customHeight="true" outlineLevel="0" collapsed="false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customFormat="false" ht="14.25" hidden="false" customHeight="true" outlineLevel="0" collapsed="false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customFormat="false" ht="14.25" hidden="false" customHeight="true" outlineLevel="0" collapsed="false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customFormat="false" ht="14.25" hidden="false" customHeight="true" outlineLevel="0" collapsed="false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customFormat="false" ht="14.25" hidden="false" customHeight="true" outlineLevel="0" collapsed="false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customFormat="false" ht="14.25" hidden="false" customHeight="true" outlineLevel="0" collapsed="false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customFormat="false" ht="14.25" hidden="false" customHeight="true" outlineLevel="0" collapsed="false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customFormat="false" ht="14.25" hidden="false" customHeight="true" outlineLevel="0" collapsed="false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customFormat="false" ht="14.25" hidden="false" customHeight="true" outlineLevel="0" collapsed="false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customFormat="false" ht="14.25" hidden="false" customHeight="true" outlineLevel="0" collapsed="false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customFormat="false" ht="14.25" hidden="false" customHeight="true" outlineLevel="0" collapsed="false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customFormat="false" ht="14.25" hidden="false" customHeight="true" outlineLevel="0" collapsed="false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customFormat="false" ht="14.25" hidden="false" customHeight="true" outlineLevel="0" collapsed="false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customFormat="false" ht="14.25" hidden="false" customHeight="true" outlineLevel="0" collapsed="false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customFormat="false" ht="14.25" hidden="false" customHeight="true" outlineLevel="0" collapsed="false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customFormat="false" ht="14.25" hidden="false" customHeight="true" outlineLevel="0" collapsed="false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customFormat="false" ht="14.25" hidden="false" customHeight="true" outlineLevel="0" collapsed="false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customFormat="false" ht="14.25" hidden="false" customHeight="true" outlineLevel="0" collapsed="false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customFormat="false" ht="14.25" hidden="false" customHeight="true" outlineLevel="0" collapsed="false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customFormat="false" ht="14.25" hidden="false" customHeight="true" outlineLevel="0" collapsed="false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customFormat="false" ht="14.25" hidden="false" customHeight="true" outlineLevel="0" collapsed="false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customFormat="false" ht="14.25" hidden="false" customHeight="true" outlineLevel="0" collapsed="false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customFormat="false" ht="14.25" hidden="false" customHeight="true" outlineLevel="0" collapsed="false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customFormat="false" ht="14.25" hidden="false" customHeight="true" outlineLevel="0" collapsed="false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customFormat="false" ht="14.25" hidden="false" customHeight="true" outlineLevel="0" collapsed="false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customFormat="false" ht="14.25" hidden="false" customHeight="true" outlineLevel="0" collapsed="false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customFormat="false" ht="14.25" hidden="false" customHeight="true" outlineLevel="0" collapsed="false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customFormat="false" ht="14.25" hidden="false" customHeight="true" outlineLevel="0" collapsed="false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customFormat="false" ht="14.25" hidden="false" customHeight="true" outlineLevel="0" collapsed="false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customFormat="false" ht="14.25" hidden="false" customHeight="true" outlineLevel="0" collapsed="false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customFormat="false" ht="14.25" hidden="false" customHeight="true" outlineLevel="0" collapsed="false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customFormat="false" ht="14.25" hidden="false" customHeight="true" outlineLevel="0" collapsed="false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customFormat="false" ht="14.25" hidden="false" customHeight="true" outlineLevel="0" collapsed="false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customFormat="false" ht="14.25" hidden="false" customHeight="true" outlineLevel="0" collapsed="false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customFormat="false" ht="14.25" hidden="false" customHeight="true" outlineLevel="0" collapsed="false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customFormat="false" ht="14.25" hidden="false" customHeight="true" outlineLevel="0" collapsed="false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customFormat="false" ht="14.25" hidden="false" customHeight="true" outlineLevel="0" collapsed="false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customFormat="false" ht="14.25" hidden="false" customHeight="true" outlineLevel="0" collapsed="false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customFormat="false" ht="14.25" hidden="false" customHeight="true" outlineLevel="0" collapsed="false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customFormat="false" ht="14.25" hidden="false" customHeight="true" outlineLevel="0" collapsed="false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customFormat="false" ht="14.25" hidden="false" customHeight="true" outlineLevel="0" collapsed="false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customFormat="false" ht="14.25" hidden="false" customHeight="true" outlineLevel="0" collapsed="false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customFormat="false" ht="14.25" hidden="false" customHeight="true" outlineLevel="0" collapsed="false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customFormat="false" ht="14.25" hidden="false" customHeight="true" outlineLevel="0" collapsed="false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customFormat="false" ht="14.25" hidden="false" customHeight="true" outlineLevel="0" collapsed="false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customFormat="false" ht="14.25" hidden="false" customHeight="true" outlineLevel="0" collapsed="false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customFormat="false" ht="14.25" hidden="false" customHeight="true" outlineLevel="0" collapsed="false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customFormat="false" ht="14.25" hidden="false" customHeight="true" outlineLevel="0" collapsed="false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customFormat="false" ht="14.25" hidden="false" customHeight="true" outlineLevel="0" collapsed="false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customFormat="false" ht="14.25" hidden="false" customHeight="true" outlineLevel="0" collapsed="false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2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2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2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2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2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2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2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2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2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2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2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2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2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2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2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2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2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2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2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2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2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2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2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2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2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2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2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2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2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2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2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2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2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2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2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2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2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2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2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2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2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2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2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2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2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2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2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2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2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2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2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2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2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2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2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2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2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2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2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2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2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2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2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2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2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2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2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2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2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2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2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2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2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2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2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2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2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2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2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2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2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2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2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2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2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2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2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2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2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2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2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2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2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2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2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2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2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2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2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2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2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2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2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2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2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2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2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2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2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2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2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2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2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2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2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2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2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2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2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2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2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2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2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2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2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2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2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2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2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2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2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2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2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2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2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2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2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2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2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2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2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2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2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2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2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2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2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2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2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2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2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2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2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2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2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2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2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2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2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2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2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2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2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2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2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2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2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2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2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2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2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2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2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2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2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2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2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2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2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2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2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2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2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2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2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2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2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2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2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2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2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2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2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2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2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2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2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2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2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2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2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2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2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2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2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2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2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2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2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2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2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2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2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2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2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2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2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2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2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2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2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2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2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2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2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2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2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2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2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2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2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2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2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2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2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2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2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2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2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2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2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2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2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2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2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2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2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2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2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2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2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2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2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2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2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2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2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2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2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2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2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2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2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2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2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2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2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2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2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2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2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2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2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2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2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2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2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2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2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2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2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2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2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2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2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2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2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2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2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2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2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2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2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2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2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2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2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2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2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2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2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2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2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2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2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2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2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2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2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2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2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2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2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2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2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2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2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2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2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2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2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2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2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2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2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2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2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2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2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2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2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2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2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2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2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2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2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2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2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2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2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2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2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2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2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2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2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2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2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2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2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2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2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2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2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2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2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2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2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2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2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2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2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2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2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2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2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2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2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2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2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2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2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2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2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2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2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2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2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2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2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2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2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2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2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2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2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2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2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2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2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2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2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2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2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2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2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2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2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2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2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2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2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2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2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2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2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2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2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2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2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2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2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2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2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2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2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2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2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2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2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2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2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2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2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2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2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2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2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2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2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2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2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2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2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2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2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2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2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2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2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2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2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2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2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2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2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2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2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2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2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2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2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2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2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2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2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2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2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2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2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2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2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2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2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2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2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2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2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2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2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2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2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2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2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2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2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2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2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2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2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2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2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2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2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2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2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2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2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2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2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2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2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2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2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2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2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2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2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2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2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2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2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2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2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2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2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2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2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2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2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2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2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2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2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2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2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2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2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2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2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2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2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2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2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2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2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2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2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2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2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2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2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2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2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2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2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2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2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2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2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2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2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2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2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2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2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2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2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2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2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2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2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2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2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2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2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2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2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2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2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2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2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2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2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2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2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2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2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2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2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2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2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2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2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2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2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2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2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2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2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2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2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2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2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2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2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2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2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2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2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2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2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2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2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2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2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2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2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2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2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2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2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2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2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2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2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2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2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2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2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2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2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2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2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2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2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2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2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2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2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2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2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2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2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2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2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2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2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2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2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2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2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2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2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2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2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2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2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2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2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2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2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2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2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2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2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2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2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2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2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2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2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2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2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2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2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2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2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2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2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2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2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sheetProtection sheet="true" password="c59b" objects="true" scenarios="true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  <mergeCell ref="B131:I131"/>
    <mergeCell ref="C132:H132"/>
    <mergeCell ref="B135:K150"/>
  </mergeCells>
  <printOptions headings="false" gridLines="false" gridLinesSet="true" horizontalCentered="false" verticalCentered="false"/>
  <pageMargins left="0.7" right="0.7" top="0.75" bottom="0.75" header="0" footer="0.511811023622047"/>
  <pageSetup paperSize="9" scale="59" fitToWidth="1" fitToHeight="1" pageOrder="downThenOver" orientation="portrait" blackAndWhite="false" draft="false" cellComments="none" horizontalDpi="300" verticalDpi="300" copies="1"/>
  <headerFooter differentFirst="false" differentOddEven="false">
    <oddHeader>&amp;RRua Simão Tamm, 107 - Cachoeirinha Cep: 31.130-250 - Belo Horizonte – MG Telefax: (31) 3055-3677 / 3055-3679 comercial@maximaservicosmg.com.br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fals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J15" activeCellId="0" sqref="J15"/>
    </sheetView>
  </sheetViews>
  <sheetFormatPr defaultColWidth="14.58984375" defaultRowHeight="12.75" zeroHeight="false" outlineLevelRow="0" outlineLevelCol="0"/>
  <cols>
    <col collapsed="false" customWidth="true" hidden="false" outlineLevel="0" max="1" min="1" style="1" width="1.42"/>
    <col collapsed="false" customWidth="true" hidden="false" outlineLevel="0" max="2" min="2" style="1" width="8.41"/>
    <col collapsed="false" customWidth="true" hidden="false" outlineLevel="0" max="3" min="3" style="1" width="13.42"/>
    <col collapsed="false" customWidth="true" hidden="false" outlineLevel="0" max="4" min="4" style="1" width="24"/>
    <col collapsed="false" customWidth="true" hidden="false" outlineLevel="0" max="5" min="5" style="1" width="17.41"/>
    <col collapsed="false" customWidth="true" hidden="false" outlineLevel="0" max="6" min="6" style="1" width="26"/>
    <col collapsed="false" customWidth="true" hidden="false" outlineLevel="0" max="7" min="7" style="1" width="10.58"/>
    <col collapsed="false" customWidth="true" hidden="false" outlineLevel="0" max="8" min="8" style="1" width="12.86"/>
    <col collapsed="false" customWidth="true" hidden="false" outlineLevel="0" max="9" min="9" style="1" width="11.57"/>
    <col collapsed="false" customWidth="true" hidden="false" outlineLevel="0" max="10" min="10" style="1" width="21.14"/>
    <col collapsed="false" customWidth="true" hidden="false" outlineLevel="0" max="11" min="11" style="1" width="24"/>
    <col collapsed="false" customWidth="true" hidden="false" outlineLevel="0" max="12" min="12" style="1" width="17.71"/>
    <col collapsed="false" customWidth="true" hidden="false" outlineLevel="0" max="13" min="13" style="1" width="18"/>
    <col collapsed="false" customWidth="true" hidden="false" outlineLevel="0" max="14" min="14" style="1" width="17.58"/>
    <col collapsed="false" customWidth="true" hidden="false" outlineLevel="0" max="26" min="15" style="1" width="7.87"/>
  </cols>
  <sheetData>
    <row r="1" customFormat="false" ht="16.5" hidden="false" customHeight="true" outlineLevel="0" collapsed="false">
      <c r="A1" s="51"/>
      <c r="B1" s="52"/>
      <c r="C1" s="52"/>
      <c r="D1" s="52"/>
      <c r="E1" s="52"/>
      <c r="F1" s="52"/>
      <c r="G1" s="52"/>
      <c r="H1" s="52"/>
      <c r="I1" s="52"/>
      <c r="J1" s="52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customFormat="false" ht="16.5" hidden="false" customHeight="true" outlineLevel="0" collapsed="false">
      <c r="A2" s="51"/>
      <c r="B2" s="53" t="s">
        <v>56</v>
      </c>
      <c r="C2" s="53"/>
      <c r="D2" s="53"/>
      <c r="E2" s="53"/>
      <c r="F2" s="53"/>
      <c r="G2" s="53"/>
      <c r="H2" s="53"/>
      <c r="I2" s="53"/>
      <c r="J2" s="53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customFormat="false" ht="16.5" hidden="false" customHeight="true" outlineLevel="0" collapsed="false">
      <c r="A3" s="51"/>
      <c r="B3" s="54" t="s">
        <v>57</v>
      </c>
      <c r="C3" s="54" t="s">
        <v>58</v>
      </c>
      <c r="D3" s="54"/>
      <c r="E3" s="54"/>
      <c r="F3" s="54"/>
      <c r="G3" s="54"/>
      <c r="H3" s="54"/>
      <c r="I3" s="54"/>
      <c r="J3" s="55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customFormat="false" ht="16.5" hidden="false" customHeight="true" outlineLevel="0" collapsed="false">
      <c r="A4" s="51"/>
      <c r="B4" s="54" t="s">
        <v>59</v>
      </c>
      <c r="C4" s="54" t="s">
        <v>60</v>
      </c>
      <c r="D4" s="54"/>
      <c r="E4" s="54"/>
      <c r="F4" s="54"/>
      <c r="G4" s="54"/>
      <c r="H4" s="54"/>
      <c r="I4" s="54"/>
      <c r="J4" s="54" t="s">
        <v>61</v>
      </c>
      <c r="K4" s="5"/>
      <c r="L4" s="5"/>
      <c r="M4" s="5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customFormat="false" ht="16.5" hidden="false" customHeight="true" outlineLevel="0" collapsed="false">
      <c r="A5" s="51"/>
      <c r="B5" s="54" t="s">
        <v>62</v>
      </c>
      <c r="C5" s="54" t="s">
        <v>63</v>
      </c>
      <c r="D5" s="54"/>
      <c r="E5" s="54"/>
      <c r="F5" s="54"/>
      <c r="G5" s="54"/>
      <c r="H5" s="54"/>
      <c r="I5" s="54"/>
      <c r="J5" s="56" t="n">
        <v>2024</v>
      </c>
      <c r="K5" s="5"/>
      <c r="L5" s="5"/>
      <c r="M5" s="5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customFormat="false" ht="16.5" hidden="false" customHeight="true" outlineLevel="0" collapsed="false">
      <c r="A6" s="51"/>
      <c r="B6" s="54" t="s">
        <v>64</v>
      </c>
      <c r="C6" s="54" t="s">
        <v>65</v>
      </c>
      <c r="D6" s="54"/>
      <c r="E6" s="54"/>
      <c r="F6" s="54"/>
      <c r="G6" s="54"/>
      <c r="H6" s="54"/>
      <c r="I6" s="54"/>
      <c r="J6" s="54" t="n">
        <v>30</v>
      </c>
      <c r="K6" s="5"/>
      <c r="L6" s="5"/>
      <c r="M6" s="5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customFormat="false" ht="16.5" hidden="false" customHeight="true" outlineLevel="0" collapsed="false">
      <c r="A7" s="51"/>
      <c r="B7" s="57"/>
      <c r="C7" s="57"/>
      <c r="D7" s="57"/>
      <c r="E7" s="57"/>
      <c r="F7" s="57"/>
      <c r="G7" s="57"/>
      <c r="H7" s="57"/>
      <c r="I7" s="57"/>
      <c r="J7" s="58" t="n">
        <v>15.22</v>
      </c>
      <c r="K7" s="5"/>
      <c r="L7" s="5"/>
      <c r="M7" s="5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customFormat="false" ht="12.75" hidden="false" customHeight="true" outlineLevel="0" collapsed="false">
      <c r="A8" s="51"/>
      <c r="B8" s="53" t="s">
        <v>66</v>
      </c>
      <c r="C8" s="53"/>
      <c r="D8" s="53"/>
      <c r="E8" s="53"/>
      <c r="F8" s="53"/>
      <c r="G8" s="53"/>
      <c r="H8" s="53"/>
      <c r="I8" s="53"/>
      <c r="J8" s="53"/>
      <c r="K8" s="5"/>
      <c r="L8" s="5"/>
      <c r="M8" s="5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customFormat="false" ht="12.75" hidden="false" customHeight="true" outlineLevel="0" collapsed="false">
      <c r="A9" s="51"/>
      <c r="B9" s="54" t="s">
        <v>67</v>
      </c>
      <c r="C9" s="54"/>
      <c r="D9" s="54"/>
      <c r="E9" s="54" t="s">
        <v>68</v>
      </c>
      <c r="F9" s="54" t="s">
        <v>69</v>
      </c>
      <c r="G9" s="54"/>
      <c r="H9" s="54"/>
      <c r="I9" s="54"/>
      <c r="J9" s="54"/>
      <c r="K9" s="5"/>
      <c r="L9" s="5"/>
      <c r="M9" s="5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customFormat="false" ht="12.75" hidden="false" customHeight="true" outlineLevel="0" collapsed="false">
      <c r="A10" s="51"/>
      <c r="B10" s="59" t="s">
        <v>187</v>
      </c>
      <c r="C10" s="59"/>
      <c r="D10" s="59"/>
      <c r="E10" s="54" t="s">
        <v>3</v>
      </c>
      <c r="F10" s="59" t="n">
        <v>1</v>
      </c>
      <c r="G10" s="59"/>
      <c r="H10" s="59"/>
      <c r="I10" s="59"/>
      <c r="J10" s="59"/>
      <c r="K10" s="5"/>
      <c r="L10" s="5"/>
      <c r="M10" s="5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customFormat="false" ht="12.75" hidden="false" customHeight="true" outlineLevel="0" collapsed="false">
      <c r="A11" s="51"/>
      <c r="B11" s="57"/>
      <c r="C11" s="57"/>
      <c r="D11" s="57"/>
      <c r="E11" s="57"/>
      <c r="F11" s="57"/>
      <c r="G11" s="57"/>
      <c r="H11" s="57"/>
      <c r="I11" s="57"/>
      <c r="J11" s="57"/>
      <c r="K11" s="5"/>
      <c r="L11" s="5"/>
      <c r="M11" s="5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customFormat="false" ht="16.5" hidden="false" customHeight="true" outlineLevel="0" collapsed="false">
      <c r="A12" s="51"/>
      <c r="B12" s="53" t="s">
        <v>71</v>
      </c>
      <c r="C12" s="53"/>
      <c r="D12" s="53"/>
      <c r="E12" s="53"/>
      <c r="F12" s="53"/>
      <c r="G12" s="53"/>
      <c r="H12" s="53"/>
      <c r="I12" s="53"/>
      <c r="J12" s="53"/>
      <c r="K12" s="5"/>
      <c r="L12" s="5"/>
      <c r="M12" s="5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customFormat="false" ht="12.75" hidden="false" customHeight="true" outlineLevel="0" collapsed="false">
      <c r="A13" s="51"/>
      <c r="B13" s="54" t="n">
        <v>1</v>
      </c>
      <c r="C13" s="62" t="s">
        <v>72</v>
      </c>
      <c r="D13" s="62"/>
      <c r="E13" s="62"/>
      <c r="F13" s="62"/>
      <c r="G13" s="62"/>
      <c r="H13" s="62"/>
      <c r="I13" s="62"/>
      <c r="J13" s="54" t="str">
        <f aca="false">B10</f>
        <v>Padeiro</v>
      </c>
      <c r="K13" s="6"/>
      <c r="L13" s="6"/>
      <c r="M13" s="6"/>
      <c r="N13" s="6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customFormat="false" ht="12.75" hidden="false" customHeight="true" outlineLevel="0" collapsed="false">
      <c r="A14" s="51"/>
      <c r="B14" s="54" t="n">
        <v>2</v>
      </c>
      <c r="C14" s="54" t="s">
        <v>73</v>
      </c>
      <c r="D14" s="54"/>
      <c r="E14" s="54"/>
      <c r="F14" s="54"/>
      <c r="G14" s="54"/>
      <c r="H14" s="54"/>
      <c r="I14" s="54"/>
      <c r="J14" s="59" t="s">
        <v>188</v>
      </c>
      <c r="K14" s="6"/>
      <c r="L14" s="6"/>
      <c r="M14" s="6"/>
      <c r="N14" s="6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customFormat="false" ht="12.75" hidden="false" customHeight="true" outlineLevel="0" collapsed="false">
      <c r="A15" s="51"/>
      <c r="B15" s="54" t="n">
        <v>3</v>
      </c>
      <c r="C15" s="54" t="s">
        <v>75</v>
      </c>
      <c r="D15" s="54"/>
      <c r="E15" s="54"/>
      <c r="F15" s="54"/>
      <c r="G15" s="54"/>
      <c r="H15" s="54"/>
      <c r="I15" s="54"/>
      <c r="J15" s="116" t="n">
        <f aca="false">2353.94*1.04</f>
        <v>2448.0976</v>
      </c>
      <c r="K15" s="117" t="s">
        <v>186</v>
      </c>
      <c r="L15" s="6"/>
      <c r="M15" s="6"/>
      <c r="N15" s="6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customFormat="false" ht="26.25" hidden="false" customHeight="true" outlineLevel="0" collapsed="false">
      <c r="A16" s="51"/>
      <c r="B16" s="62" t="n">
        <v>4</v>
      </c>
      <c r="C16" s="63" t="s">
        <v>76</v>
      </c>
      <c r="D16" s="63"/>
      <c r="E16" s="63"/>
      <c r="F16" s="63"/>
      <c r="G16" s="63"/>
      <c r="H16" s="63"/>
      <c r="I16" s="63"/>
      <c r="J16" s="64" t="s">
        <v>77</v>
      </c>
      <c r="K16" s="6"/>
      <c r="L16" s="6"/>
      <c r="M16" s="6"/>
      <c r="N16" s="6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customFormat="false" ht="38.25" hidden="false" customHeight="true" outlineLevel="0" collapsed="false">
      <c r="A17" s="51"/>
      <c r="B17" s="62" t="n">
        <v>5</v>
      </c>
      <c r="C17" s="63" t="s">
        <v>78</v>
      </c>
      <c r="D17" s="63"/>
      <c r="E17" s="63"/>
      <c r="F17" s="63"/>
      <c r="G17" s="63"/>
      <c r="H17" s="63"/>
      <c r="I17" s="63"/>
      <c r="J17" s="65" t="str">
        <f aca="false">'[1]Aux Conserv Alimentos INSALUBRE'!J17</f>
        <v>SIND INT IND ALIM PANIF CONF MASSAS ALIM S MINAS</v>
      </c>
      <c r="K17" s="6"/>
      <c r="L17" s="6"/>
      <c r="M17" s="6"/>
      <c r="N17" s="6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customFormat="false" ht="12.75" hidden="false" customHeight="true" outlineLevel="0" collapsed="false">
      <c r="A18" s="51"/>
      <c r="B18" s="54" t="n">
        <v>6</v>
      </c>
      <c r="C18" s="54" t="s">
        <v>80</v>
      </c>
      <c r="D18" s="54"/>
      <c r="E18" s="54"/>
      <c r="F18" s="54"/>
      <c r="G18" s="54"/>
      <c r="H18" s="54"/>
      <c r="I18" s="54"/>
      <c r="J18" s="66" t="n">
        <v>45292</v>
      </c>
      <c r="K18" s="6"/>
      <c r="L18" s="6"/>
      <c r="M18" s="6"/>
      <c r="N18" s="6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customFormat="false" ht="16.5" hidden="false" customHeight="true" outlineLevel="0" collapsed="false">
      <c r="A19" s="51"/>
      <c r="B19" s="67"/>
      <c r="C19" s="67"/>
      <c r="D19" s="67"/>
      <c r="E19" s="67"/>
      <c r="F19" s="67"/>
      <c r="G19" s="67"/>
      <c r="H19" s="67"/>
      <c r="I19" s="67"/>
      <c r="J19" s="67"/>
      <c r="K19" s="6"/>
      <c r="L19" s="6"/>
      <c r="M19" s="6"/>
      <c r="N19" s="6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customFormat="false" ht="16.5" hidden="false" customHeight="true" outlineLevel="0" collapsed="false">
      <c r="A20" s="51"/>
      <c r="B20" s="57"/>
      <c r="C20" s="57"/>
      <c r="D20" s="57"/>
      <c r="E20" s="57"/>
      <c r="F20" s="57"/>
      <c r="G20" s="57"/>
      <c r="H20" s="57"/>
      <c r="I20" s="57"/>
      <c r="J20" s="57"/>
      <c r="K20" s="6"/>
      <c r="L20" s="6"/>
      <c r="M20" s="6"/>
      <c r="N20" s="6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customFormat="false" ht="16.5" hidden="false" customHeight="true" outlineLevel="0" collapsed="false">
      <c r="A21" s="51"/>
      <c r="B21" s="68" t="s">
        <v>81</v>
      </c>
      <c r="C21" s="68"/>
      <c r="D21" s="68"/>
      <c r="E21" s="68"/>
      <c r="F21" s="68"/>
      <c r="G21" s="68"/>
      <c r="H21" s="68"/>
      <c r="I21" s="68"/>
      <c r="J21" s="68"/>
      <c r="K21" s="6"/>
      <c r="L21" s="6"/>
      <c r="M21" s="6"/>
      <c r="N21" s="6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customFormat="false" ht="12.75" hidden="false" customHeight="true" outlineLevel="0" collapsed="false">
      <c r="A22" s="51"/>
      <c r="B22" s="69" t="n">
        <v>1</v>
      </c>
      <c r="C22" s="69" t="s">
        <v>82</v>
      </c>
      <c r="D22" s="69"/>
      <c r="E22" s="69"/>
      <c r="F22" s="69"/>
      <c r="G22" s="69"/>
      <c r="H22" s="69"/>
      <c r="I22" s="69" t="s">
        <v>83</v>
      </c>
      <c r="J22" s="69" t="s">
        <v>84</v>
      </c>
      <c r="K22" s="6"/>
      <c r="L22" s="6"/>
      <c r="M22" s="6"/>
      <c r="N22" s="6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customFormat="false" ht="12.75" hidden="false" customHeight="true" outlineLevel="0" collapsed="false">
      <c r="A23" s="51"/>
      <c r="B23" s="69" t="s">
        <v>57</v>
      </c>
      <c r="C23" s="56" t="s">
        <v>85</v>
      </c>
      <c r="D23" s="56"/>
      <c r="E23" s="56"/>
      <c r="F23" s="56"/>
      <c r="G23" s="56"/>
      <c r="H23" s="56"/>
      <c r="I23" s="56"/>
      <c r="J23" s="70" t="n">
        <f aca="false">J15</f>
        <v>2448.0976</v>
      </c>
      <c r="K23" s="6"/>
      <c r="L23" s="6"/>
      <c r="M23" s="6"/>
      <c r="N23" s="6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customFormat="false" ht="12.75" hidden="false" customHeight="true" outlineLevel="0" collapsed="false">
      <c r="A24" s="51"/>
      <c r="B24" s="69" t="s">
        <v>59</v>
      </c>
      <c r="C24" s="56" t="s">
        <v>86</v>
      </c>
      <c r="D24" s="56"/>
      <c r="E24" s="56"/>
      <c r="F24" s="56"/>
      <c r="G24" s="56"/>
      <c r="H24" s="56"/>
      <c r="I24" s="71"/>
      <c r="J24" s="70" t="n">
        <f aca="false">J23*I24</f>
        <v>0</v>
      </c>
      <c r="K24" s="6"/>
      <c r="L24" s="6"/>
      <c r="M24" s="6"/>
      <c r="N24" s="6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customFormat="false" ht="12.75" hidden="false" customHeight="true" outlineLevel="0" collapsed="false">
      <c r="A25" s="51"/>
      <c r="B25" s="69" t="s">
        <v>62</v>
      </c>
      <c r="C25" s="56" t="s">
        <v>87</v>
      </c>
      <c r="D25" s="56"/>
      <c r="E25" s="56"/>
      <c r="F25" s="56"/>
      <c r="G25" s="56"/>
      <c r="H25" s="56"/>
      <c r="I25" s="121"/>
      <c r="J25" s="70" t="n">
        <f aca="false">998*I25</f>
        <v>0</v>
      </c>
      <c r="K25" s="72"/>
      <c r="L25" s="6"/>
      <c r="M25" s="6"/>
      <c r="N25" s="6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customFormat="false" ht="12.75" hidden="false" customHeight="true" outlineLevel="0" collapsed="false">
      <c r="A26" s="51"/>
      <c r="B26" s="69" t="s">
        <v>64</v>
      </c>
      <c r="C26" s="56" t="s">
        <v>88</v>
      </c>
      <c r="D26" s="56"/>
      <c r="E26" s="56"/>
      <c r="F26" s="56"/>
      <c r="G26" s="56"/>
      <c r="H26" s="56"/>
      <c r="I26" s="71"/>
      <c r="J26" s="70" t="n">
        <v>0</v>
      </c>
      <c r="K26" s="6"/>
      <c r="L26" s="6"/>
      <c r="M26" s="6"/>
      <c r="N26" s="6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customFormat="false" ht="12.75" hidden="false" customHeight="true" outlineLevel="0" collapsed="false">
      <c r="A27" s="51"/>
      <c r="B27" s="69" t="s">
        <v>89</v>
      </c>
      <c r="C27" s="56" t="s">
        <v>90</v>
      </c>
      <c r="D27" s="56"/>
      <c r="E27" s="56"/>
      <c r="F27" s="56"/>
      <c r="G27" s="56"/>
      <c r="H27" s="56"/>
      <c r="I27" s="71"/>
      <c r="J27" s="70" t="n">
        <v>0</v>
      </c>
      <c r="K27" s="6"/>
      <c r="L27" s="6"/>
      <c r="M27" s="6"/>
      <c r="N27" s="6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customFormat="false" ht="12.75" hidden="false" customHeight="true" outlineLevel="0" collapsed="false">
      <c r="A28" s="51"/>
      <c r="B28" s="69" t="s">
        <v>91</v>
      </c>
      <c r="C28" s="69"/>
      <c r="D28" s="69"/>
      <c r="E28" s="69"/>
      <c r="F28" s="69"/>
      <c r="G28" s="69"/>
      <c r="H28" s="69"/>
      <c r="I28" s="69"/>
      <c r="J28" s="73" t="n">
        <f aca="false">SUM(J23:J27)</f>
        <v>2448.0976</v>
      </c>
      <c r="K28" s="74"/>
      <c r="L28" s="6"/>
      <c r="M28" s="6"/>
      <c r="N28" s="6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customFormat="false" ht="14.25" hidden="false" customHeight="true" outlineLevel="0" collapsed="false">
      <c r="A29" s="51"/>
      <c r="B29" s="75"/>
      <c r="C29" s="75"/>
      <c r="D29" s="75"/>
      <c r="E29" s="75"/>
      <c r="F29" s="75"/>
      <c r="G29" s="75"/>
      <c r="H29" s="75"/>
      <c r="I29" s="75"/>
      <c r="J29" s="76"/>
      <c r="K29" s="6"/>
      <c r="L29" s="6"/>
      <c r="M29" s="6"/>
      <c r="N29" s="6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customFormat="false" ht="14.25" hidden="false" customHeight="true" outlineLevel="0" collapsed="false">
      <c r="A30" s="51"/>
      <c r="B30" s="75"/>
      <c r="C30" s="75"/>
      <c r="D30" s="75"/>
      <c r="E30" s="75"/>
      <c r="F30" s="75"/>
      <c r="G30" s="75"/>
      <c r="H30" s="75"/>
      <c r="I30" s="75"/>
      <c r="J30" s="76"/>
      <c r="K30" s="6"/>
      <c r="L30" s="6"/>
      <c r="M30" s="6"/>
      <c r="N30" s="6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customFormat="false" ht="12.75" hidden="false" customHeight="true" outlineLevel="0" collapsed="false">
      <c r="A31" s="51"/>
      <c r="B31" s="53" t="s">
        <v>92</v>
      </c>
      <c r="C31" s="53"/>
      <c r="D31" s="53"/>
      <c r="E31" s="53"/>
      <c r="F31" s="53"/>
      <c r="G31" s="53"/>
      <c r="H31" s="53"/>
      <c r="I31" s="53"/>
      <c r="J31" s="53"/>
      <c r="K31" s="6"/>
      <c r="L31" s="6"/>
      <c r="M31" s="6"/>
      <c r="N31" s="6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customFormat="false" ht="12.75" hidden="false" customHeight="true" outlineLevel="0" collapsed="false">
      <c r="A32" s="51"/>
      <c r="B32" s="77" t="s">
        <v>93</v>
      </c>
      <c r="C32" s="77"/>
      <c r="D32" s="77"/>
      <c r="E32" s="77"/>
      <c r="F32" s="77"/>
      <c r="G32" s="77"/>
      <c r="H32" s="77"/>
      <c r="I32" s="77" t="s">
        <v>83</v>
      </c>
      <c r="J32" s="77" t="s">
        <v>84</v>
      </c>
      <c r="K32" s="6"/>
      <c r="L32" s="6"/>
      <c r="M32" s="6"/>
      <c r="N32" s="6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customFormat="false" ht="12.75" hidden="false" customHeight="true" outlineLevel="0" collapsed="false">
      <c r="A33" s="51"/>
      <c r="B33" s="77" t="s">
        <v>94</v>
      </c>
      <c r="C33" s="77"/>
      <c r="D33" s="77"/>
      <c r="E33" s="77"/>
      <c r="F33" s="77"/>
      <c r="G33" s="77"/>
      <c r="H33" s="77"/>
      <c r="I33" s="77"/>
      <c r="J33" s="78" t="n">
        <f aca="false">J28</f>
        <v>2448.0976</v>
      </c>
      <c r="K33" s="6"/>
      <c r="L33" s="6"/>
      <c r="M33" s="6"/>
      <c r="N33" s="6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customFormat="false" ht="12.75" hidden="false" customHeight="true" outlineLevel="0" collapsed="false">
      <c r="A34" s="51"/>
      <c r="B34" s="77" t="s">
        <v>57</v>
      </c>
      <c r="C34" s="54" t="s">
        <v>95</v>
      </c>
      <c r="D34" s="54"/>
      <c r="E34" s="54"/>
      <c r="F34" s="54"/>
      <c r="G34" s="54"/>
      <c r="H34" s="54"/>
      <c r="I34" s="79" t="n">
        <f aca="false">(1/12)</f>
        <v>0.0833333333333333</v>
      </c>
      <c r="J34" s="80" t="n">
        <f aca="false">$J$33*I34</f>
        <v>204.008133333333</v>
      </c>
      <c r="K34" s="6"/>
      <c r="L34" s="6"/>
      <c r="M34" s="6"/>
      <c r="N34" s="6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customFormat="false" ht="12.75" hidden="false" customHeight="true" outlineLevel="0" collapsed="false">
      <c r="A35" s="51"/>
      <c r="B35" s="77" t="s">
        <v>59</v>
      </c>
      <c r="C35" s="54" t="s">
        <v>96</v>
      </c>
      <c r="D35" s="54"/>
      <c r="E35" s="54"/>
      <c r="F35" s="54"/>
      <c r="G35" s="54"/>
      <c r="H35" s="54"/>
      <c r="I35" s="79" t="n">
        <f aca="false">(1/12)+((1/12)/3)</f>
        <v>0.111111111111111</v>
      </c>
      <c r="J35" s="80" t="n">
        <f aca="false">$J$33*I35</f>
        <v>272.010844444444</v>
      </c>
      <c r="K35" s="6"/>
      <c r="L35" s="6"/>
      <c r="M35" s="6"/>
      <c r="N35" s="6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customFormat="false" ht="14.25" hidden="false" customHeight="true" outlineLevel="0" collapsed="false">
      <c r="A36" s="51"/>
      <c r="B36" s="77" t="s">
        <v>97</v>
      </c>
      <c r="C36" s="77"/>
      <c r="D36" s="77"/>
      <c r="E36" s="77"/>
      <c r="F36" s="77"/>
      <c r="G36" s="77"/>
      <c r="H36" s="77"/>
      <c r="I36" s="81" t="n">
        <f aca="false">I34+I35</f>
        <v>0.194444444444444</v>
      </c>
      <c r="J36" s="82" t="n">
        <f aca="false">SUM(J34:J35)</f>
        <v>476.018977777777</v>
      </c>
      <c r="K36" s="74"/>
      <c r="L36" s="6"/>
      <c r="M36" s="6"/>
      <c r="N36" s="6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customFormat="false" ht="14.25" hidden="false" customHeight="true" outlineLevel="0" collapsed="false">
      <c r="A37" s="51"/>
      <c r="B37" s="83"/>
      <c r="C37" s="84"/>
      <c r="D37" s="84"/>
      <c r="E37" s="84"/>
      <c r="F37" s="84"/>
      <c r="G37" s="84"/>
      <c r="H37" s="84"/>
      <c r="I37" s="85"/>
      <c r="J37" s="86"/>
      <c r="K37" s="6"/>
      <c r="L37" s="6"/>
      <c r="M37" s="6"/>
      <c r="N37" s="6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customFormat="false" ht="14.25" hidden="false" customHeight="true" outlineLevel="0" collapsed="false">
      <c r="A38" s="51"/>
      <c r="B38" s="69" t="s">
        <v>98</v>
      </c>
      <c r="C38" s="69"/>
      <c r="D38" s="69"/>
      <c r="E38" s="69"/>
      <c r="F38" s="69"/>
      <c r="G38" s="69"/>
      <c r="H38" s="69"/>
      <c r="I38" s="69" t="s">
        <v>83</v>
      </c>
      <c r="J38" s="69" t="s">
        <v>84</v>
      </c>
      <c r="K38" s="6"/>
      <c r="L38" s="6"/>
      <c r="M38" s="6"/>
      <c r="N38" s="6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customFormat="false" ht="14.25" hidden="false" customHeight="true" outlineLevel="0" collapsed="false">
      <c r="A39" s="51"/>
      <c r="B39" s="69" t="s">
        <v>99</v>
      </c>
      <c r="C39" s="69"/>
      <c r="D39" s="69"/>
      <c r="E39" s="69"/>
      <c r="F39" s="69"/>
      <c r="G39" s="69"/>
      <c r="H39" s="69"/>
      <c r="I39" s="69"/>
      <c r="J39" s="87" t="n">
        <f aca="false">J28+J36</f>
        <v>2924.11657777778</v>
      </c>
      <c r="K39" s="6"/>
      <c r="L39" s="6"/>
      <c r="M39" s="6"/>
      <c r="N39" s="6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customFormat="false" ht="14.25" hidden="false" customHeight="true" outlineLevel="0" collapsed="false">
      <c r="A40" s="51"/>
      <c r="B40" s="69" t="s">
        <v>57</v>
      </c>
      <c r="C40" s="56" t="s">
        <v>100</v>
      </c>
      <c r="D40" s="56"/>
      <c r="E40" s="56"/>
      <c r="F40" s="56"/>
      <c r="G40" s="56"/>
      <c r="H40" s="56"/>
      <c r="I40" s="71" t="n">
        <v>0.2</v>
      </c>
      <c r="J40" s="70" t="n">
        <f aca="false">$J$39*I40</f>
        <v>584.823315555556</v>
      </c>
      <c r="K40" s="6"/>
      <c r="L40" s="6"/>
      <c r="M40" s="6"/>
      <c r="N40" s="6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customFormat="false" ht="12.75" hidden="false" customHeight="true" outlineLevel="0" collapsed="false">
      <c r="A41" s="51"/>
      <c r="B41" s="69" t="s">
        <v>59</v>
      </c>
      <c r="C41" s="56" t="s">
        <v>101</v>
      </c>
      <c r="D41" s="56"/>
      <c r="E41" s="56"/>
      <c r="F41" s="56"/>
      <c r="G41" s="56"/>
      <c r="H41" s="56"/>
      <c r="I41" s="71" t="n">
        <v>0.025</v>
      </c>
      <c r="J41" s="70" t="n">
        <f aca="false">$J$39*I41</f>
        <v>73.1029144444444</v>
      </c>
      <c r="K41" s="6"/>
      <c r="L41" s="6"/>
      <c r="M41" s="6"/>
      <c r="N41" s="6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customFormat="false" ht="14.25" hidden="false" customHeight="true" outlineLevel="0" collapsed="false">
      <c r="A42" s="51"/>
      <c r="B42" s="69" t="s">
        <v>62</v>
      </c>
      <c r="C42" s="56" t="s">
        <v>102</v>
      </c>
      <c r="D42" s="56"/>
      <c r="E42" s="56"/>
      <c r="F42" s="56"/>
      <c r="G42" s="56"/>
      <c r="H42" s="56"/>
      <c r="I42" s="88" t="n">
        <v>0</v>
      </c>
      <c r="J42" s="70" t="n">
        <f aca="false">$J$39*I42</f>
        <v>0</v>
      </c>
      <c r="K42" s="6"/>
      <c r="L42" s="6"/>
      <c r="M42" s="6"/>
      <c r="N42" s="6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customFormat="false" ht="12.75" hidden="false" customHeight="true" outlineLevel="0" collapsed="false">
      <c r="A43" s="51"/>
      <c r="B43" s="69" t="s">
        <v>64</v>
      </c>
      <c r="C43" s="56" t="s">
        <v>103</v>
      </c>
      <c r="D43" s="56"/>
      <c r="E43" s="56"/>
      <c r="F43" s="56"/>
      <c r="G43" s="56"/>
      <c r="H43" s="56"/>
      <c r="I43" s="71" t="n">
        <v>0.015</v>
      </c>
      <c r="J43" s="70" t="n">
        <f aca="false">$J$39*I43</f>
        <v>43.8617486666667</v>
      </c>
      <c r="K43" s="6"/>
      <c r="L43" s="6"/>
      <c r="M43" s="6"/>
      <c r="N43" s="6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customFormat="false" ht="14.25" hidden="false" customHeight="true" outlineLevel="0" collapsed="false">
      <c r="A44" s="51"/>
      <c r="B44" s="69" t="s">
        <v>89</v>
      </c>
      <c r="C44" s="56" t="s">
        <v>104</v>
      </c>
      <c r="D44" s="56"/>
      <c r="E44" s="56"/>
      <c r="F44" s="56"/>
      <c r="G44" s="56"/>
      <c r="H44" s="56"/>
      <c r="I44" s="71" t="n">
        <v>0.01</v>
      </c>
      <c r="J44" s="70" t="n">
        <f aca="false">$J$39*I44</f>
        <v>29.2411657777778</v>
      </c>
      <c r="K44" s="6"/>
      <c r="L44" s="6"/>
      <c r="M44" s="6"/>
      <c r="N44" s="6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customFormat="false" ht="14.25" hidden="false" customHeight="true" outlineLevel="0" collapsed="false">
      <c r="A45" s="51"/>
      <c r="B45" s="69" t="s">
        <v>105</v>
      </c>
      <c r="C45" s="56" t="s">
        <v>106</v>
      </c>
      <c r="D45" s="56"/>
      <c r="E45" s="56"/>
      <c r="F45" s="56"/>
      <c r="G45" s="56"/>
      <c r="H45" s="56"/>
      <c r="I45" s="71" t="n">
        <v>0.006</v>
      </c>
      <c r="J45" s="70" t="n">
        <f aca="false">$J$39*I45</f>
        <v>17.5446994666667</v>
      </c>
      <c r="K45" s="6"/>
      <c r="L45" s="6"/>
      <c r="M45" s="6"/>
      <c r="N45" s="6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customFormat="false" ht="14.25" hidden="false" customHeight="true" outlineLevel="0" collapsed="false">
      <c r="A46" s="51"/>
      <c r="B46" s="69" t="s">
        <v>107</v>
      </c>
      <c r="C46" s="56" t="s">
        <v>108</v>
      </c>
      <c r="D46" s="56"/>
      <c r="E46" s="56"/>
      <c r="F46" s="56"/>
      <c r="G46" s="56"/>
      <c r="H46" s="56"/>
      <c r="I46" s="71" t="n">
        <v>0.002</v>
      </c>
      <c r="J46" s="70" t="n">
        <f aca="false">$J$39*I46</f>
        <v>5.84823315555556</v>
      </c>
      <c r="K46" s="6"/>
      <c r="L46" s="6"/>
      <c r="M46" s="6"/>
      <c r="N46" s="6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customFormat="false" ht="14.25" hidden="false" customHeight="true" outlineLevel="0" collapsed="false">
      <c r="A47" s="51"/>
      <c r="B47" s="69" t="s">
        <v>109</v>
      </c>
      <c r="C47" s="56" t="s">
        <v>110</v>
      </c>
      <c r="D47" s="56"/>
      <c r="E47" s="56"/>
      <c r="F47" s="56"/>
      <c r="G47" s="56"/>
      <c r="H47" s="56"/>
      <c r="I47" s="71" t="n">
        <v>0.08</v>
      </c>
      <c r="J47" s="70" t="n">
        <f aca="false">$J$39*I47</f>
        <v>233.929326222222</v>
      </c>
      <c r="K47" s="6"/>
      <c r="L47" s="6"/>
      <c r="M47" s="6"/>
      <c r="N47" s="6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customFormat="false" ht="14.25" hidden="false" customHeight="true" outlineLevel="0" collapsed="false">
      <c r="A48" s="51"/>
      <c r="B48" s="69" t="s">
        <v>111</v>
      </c>
      <c r="C48" s="69"/>
      <c r="D48" s="69"/>
      <c r="E48" s="69"/>
      <c r="F48" s="69"/>
      <c r="G48" s="69"/>
      <c r="H48" s="69"/>
      <c r="I48" s="89" t="n">
        <f aca="false">SUM(I40:I47)</f>
        <v>0.338</v>
      </c>
      <c r="J48" s="73" t="n">
        <f aca="false">SUM(J40:J47)</f>
        <v>988.351403288889</v>
      </c>
      <c r="K48" s="74"/>
      <c r="L48" s="6"/>
      <c r="M48" s="6"/>
      <c r="N48" s="6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customFormat="false" ht="14.25" hidden="false" customHeight="true" outlineLevel="0" collapsed="false">
      <c r="A49" s="51"/>
      <c r="B49" s="5"/>
      <c r="C49" s="75"/>
      <c r="D49" s="75"/>
      <c r="E49" s="75"/>
      <c r="F49" s="75"/>
      <c r="G49" s="75"/>
      <c r="H49" s="75"/>
      <c r="I49" s="90"/>
      <c r="J49" s="91"/>
      <c r="K49" s="74"/>
      <c r="L49" s="6"/>
      <c r="M49" s="6"/>
      <c r="N49" s="6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customFormat="false" ht="12.75" hidden="false" customHeight="true" outlineLevel="0" collapsed="false">
      <c r="A50" s="51"/>
      <c r="B50" s="69" t="s">
        <v>112</v>
      </c>
      <c r="C50" s="69"/>
      <c r="D50" s="69"/>
      <c r="E50" s="69"/>
      <c r="F50" s="69"/>
      <c r="G50" s="69"/>
      <c r="H50" s="69"/>
      <c r="I50" s="89"/>
      <c r="J50" s="69" t="s">
        <v>84</v>
      </c>
      <c r="K50" s="6"/>
      <c r="L50" s="6"/>
      <c r="M50" s="6"/>
      <c r="N50" s="6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customFormat="false" ht="12.75" hidden="false" customHeight="true" outlineLevel="0" collapsed="false">
      <c r="A51" s="92"/>
      <c r="B51" s="69" t="s">
        <v>57</v>
      </c>
      <c r="C51" s="56" t="s">
        <v>113</v>
      </c>
      <c r="D51" s="56"/>
      <c r="E51" s="56"/>
      <c r="F51" s="56"/>
      <c r="G51" s="56"/>
      <c r="H51" s="56"/>
      <c r="I51" s="93"/>
      <c r="J51" s="70" t="n">
        <v>0</v>
      </c>
      <c r="K51" s="94" t="s">
        <v>114</v>
      </c>
      <c r="L51" s="95"/>
      <c r="M51" s="95"/>
      <c r="N51" s="95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customFormat="false" ht="14.25" hidden="false" customHeight="true" outlineLevel="0" collapsed="false">
      <c r="A52" s="51"/>
      <c r="B52" s="69" t="s">
        <v>59</v>
      </c>
      <c r="C52" s="56" t="s">
        <v>115</v>
      </c>
      <c r="D52" s="56"/>
      <c r="E52" s="56"/>
      <c r="F52" s="56"/>
      <c r="G52" s="56"/>
      <c r="H52" s="56"/>
      <c r="I52" s="70"/>
      <c r="J52" s="70" t="n">
        <v>264.21</v>
      </c>
      <c r="K52" s="122"/>
      <c r="L52" s="122"/>
      <c r="M52" s="6"/>
      <c r="N52" s="6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customFormat="false" ht="14.25" hidden="false" customHeight="true" outlineLevel="0" collapsed="false">
      <c r="A53" s="51"/>
      <c r="B53" s="69" t="s">
        <v>62</v>
      </c>
      <c r="C53" s="56" t="s">
        <v>117</v>
      </c>
      <c r="D53" s="56"/>
      <c r="E53" s="56"/>
      <c r="F53" s="56"/>
      <c r="G53" s="56"/>
      <c r="H53" s="56"/>
      <c r="I53" s="70"/>
      <c r="J53" s="70" t="n">
        <v>0</v>
      </c>
      <c r="K53" s="6"/>
      <c r="L53" s="6"/>
      <c r="M53" s="6"/>
      <c r="N53" s="6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customFormat="false" ht="14.25" hidden="false" customHeight="true" outlineLevel="0" collapsed="false">
      <c r="A54" s="51"/>
      <c r="B54" s="69" t="s">
        <v>64</v>
      </c>
      <c r="C54" s="56" t="s">
        <v>118</v>
      </c>
      <c r="D54" s="56"/>
      <c r="E54" s="56"/>
      <c r="F54" s="56"/>
      <c r="G54" s="56"/>
      <c r="H54" s="56"/>
      <c r="I54" s="70"/>
      <c r="J54" s="97" t="n">
        <v>0</v>
      </c>
      <c r="K54" s="122"/>
      <c r="L54" s="122"/>
      <c r="M54" s="6"/>
      <c r="N54" s="6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customFormat="false" ht="14.25" hidden="false" customHeight="true" outlineLevel="0" collapsed="false">
      <c r="A55" s="51"/>
      <c r="B55" s="69" t="s">
        <v>89</v>
      </c>
      <c r="C55" s="56" t="s">
        <v>119</v>
      </c>
      <c r="D55" s="56"/>
      <c r="E55" s="56"/>
      <c r="F55" s="56"/>
      <c r="G55" s="56"/>
      <c r="H55" s="56"/>
      <c r="I55" s="70"/>
      <c r="J55" s="70" t="n">
        <v>0</v>
      </c>
      <c r="K55" s="123"/>
      <c r="L55" s="6"/>
      <c r="M55" s="6"/>
      <c r="N55" s="6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customFormat="false" ht="14.25" hidden="false" customHeight="true" outlineLevel="0" collapsed="false">
      <c r="A56" s="51"/>
      <c r="B56" s="69" t="s">
        <v>105</v>
      </c>
      <c r="C56" s="56" t="s">
        <v>120</v>
      </c>
      <c r="D56" s="56"/>
      <c r="E56" s="56"/>
      <c r="F56" s="56"/>
      <c r="G56" s="56"/>
      <c r="H56" s="56"/>
      <c r="I56" s="70"/>
      <c r="J56" s="124" t="n">
        <v>25</v>
      </c>
      <c r="K56" s="122"/>
      <c r="L56" s="122"/>
      <c r="M56" s="6"/>
      <c r="N56" s="6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customFormat="false" ht="14.25" hidden="false" customHeight="true" outlineLevel="0" collapsed="false">
      <c r="A57" s="51"/>
      <c r="B57" s="69" t="s">
        <v>121</v>
      </c>
      <c r="C57" s="69"/>
      <c r="D57" s="69"/>
      <c r="E57" s="69"/>
      <c r="F57" s="69"/>
      <c r="G57" s="69"/>
      <c r="H57" s="69"/>
      <c r="I57" s="69"/>
      <c r="J57" s="73" t="n">
        <f aca="false">SUM(J51:J56)</f>
        <v>289.21</v>
      </c>
      <c r="K57" s="74"/>
      <c r="L57" s="6"/>
      <c r="M57" s="6"/>
      <c r="N57" s="6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customFormat="false" ht="14.25" hidden="false" customHeight="true" outlineLevel="0" collapsed="false">
      <c r="A58" s="51"/>
      <c r="B58" s="5"/>
      <c r="C58" s="75"/>
      <c r="D58" s="75"/>
      <c r="E58" s="75"/>
      <c r="F58" s="75"/>
      <c r="G58" s="75"/>
      <c r="H58" s="75"/>
      <c r="I58" s="90"/>
      <c r="J58" s="91"/>
      <c r="K58" s="6"/>
      <c r="L58" s="6"/>
      <c r="M58" s="6"/>
      <c r="N58" s="6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customFormat="false" ht="14.25" hidden="false" customHeight="true" outlineLevel="0" collapsed="false">
      <c r="A59" s="51"/>
      <c r="B59" s="53" t="s">
        <v>122</v>
      </c>
      <c r="C59" s="53"/>
      <c r="D59" s="53"/>
      <c r="E59" s="53"/>
      <c r="F59" s="53"/>
      <c r="G59" s="53"/>
      <c r="H59" s="53"/>
      <c r="I59" s="53"/>
      <c r="J59" s="53"/>
      <c r="K59" s="6"/>
      <c r="L59" s="6"/>
      <c r="M59" s="6"/>
      <c r="N59" s="6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customFormat="false" ht="12.75" hidden="false" customHeight="true" outlineLevel="0" collapsed="false">
      <c r="A60" s="51"/>
      <c r="B60" s="77" t="s">
        <v>123</v>
      </c>
      <c r="C60" s="77"/>
      <c r="D60" s="77"/>
      <c r="E60" s="77"/>
      <c r="F60" s="77"/>
      <c r="G60" s="77"/>
      <c r="H60" s="77"/>
      <c r="I60" s="77"/>
      <c r="J60" s="77" t="s">
        <v>84</v>
      </c>
      <c r="K60" s="6"/>
      <c r="L60" s="6"/>
      <c r="M60" s="6"/>
      <c r="N60" s="6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customFormat="false" ht="12.75" hidden="false" customHeight="true" outlineLevel="0" collapsed="false">
      <c r="A61" s="51"/>
      <c r="B61" s="77" t="s">
        <v>124</v>
      </c>
      <c r="C61" s="54" t="s">
        <v>125</v>
      </c>
      <c r="D61" s="54"/>
      <c r="E61" s="54"/>
      <c r="F61" s="54"/>
      <c r="G61" s="54"/>
      <c r="H61" s="54"/>
      <c r="I61" s="54"/>
      <c r="J61" s="80" t="n">
        <f aca="false">J36</f>
        <v>476.018977777777</v>
      </c>
      <c r="K61" s="6"/>
      <c r="L61" s="6"/>
      <c r="M61" s="6"/>
      <c r="N61" s="6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customFormat="false" ht="14.25" hidden="false" customHeight="true" outlineLevel="0" collapsed="false">
      <c r="A62" s="51"/>
      <c r="B62" s="77" t="s">
        <v>126</v>
      </c>
      <c r="C62" s="54" t="s">
        <v>127</v>
      </c>
      <c r="D62" s="54"/>
      <c r="E62" s="54"/>
      <c r="F62" s="54"/>
      <c r="G62" s="54"/>
      <c r="H62" s="54"/>
      <c r="I62" s="54"/>
      <c r="J62" s="80" t="n">
        <f aca="false">J48</f>
        <v>988.351403288889</v>
      </c>
      <c r="K62" s="6"/>
      <c r="L62" s="6"/>
      <c r="M62" s="6"/>
      <c r="N62" s="6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customFormat="false" ht="14.25" hidden="false" customHeight="true" outlineLevel="0" collapsed="false">
      <c r="A63" s="51"/>
      <c r="B63" s="77" t="s">
        <v>128</v>
      </c>
      <c r="C63" s="54" t="s">
        <v>129</v>
      </c>
      <c r="D63" s="54"/>
      <c r="E63" s="54"/>
      <c r="F63" s="54"/>
      <c r="G63" s="54"/>
      <c r="H63" s="54"/>
      <c r="I63" s="54"/>
      <c r="J63" s="80" t="n">
        <f aca="false">J57</f>
        <v>289.21</v>
      </c>
      <c r="K63" s="6"/>
      <c r="L63" s="6"/>
      <c r="M63" s="6"/>
      <c r="N63" s="6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customFormat="false" ht="14.25" hidden="false" customHeight="true" outlineLevel="0" collapsed="false">
      <c r="A64" s="92"/>
      <c r="B64" s="77" t="s">
        <v>130</v>
      </c>
      <c r="C64" s="77"/>
      <c r="D64" s="77"/>
      <c r="E64" s="77"/>
      <c r="F64" s="77"/>
      <c r="G64" s="77"/>
      <c r="H64" s="77"/>
      <c r="I64" s="77"/>
      <c r="J64" s="82" t="n">
        <f aca="false">SUM(J61:J63)</f>
        <v>1753.58038106667</v>
      </c>
      <c r="K64" s="74"/>
      <c r="L64" s="95"/>
      <c r="M64" s="95"/>
      <c r="N64" s="95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customFormat="false" ht="14.25" hidden="false" customHeight="true" outlineLevel="0" collapsed="false">
      <c r="A65" s="51"/>
      <c r="B65" s="98"/>
      <c r="C65" s="98"/>
      <c r="D65" s="98"/>
      <c r="E65" s="98"/>
      <c r="F65" s="98"/>
      <c r="G65" s="98"/>
      <c r="H65" s="98"/>
      <c r="I65" s="98"/>
      <c r="J65" s="98"/>
      <c r="K65" s="6"/>
      <c r="L65" s="6"/>
      <c r="M65" s="6"/>
      <c r="N65" s="6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customFormat="false" ht="14.25" hidden="false" customHeight="true" outlineLevel="0" collapsed="false">
      <c r="A66" s="51"/>
      <c r="B66" s="98"/>
      <c r="C66" s="98"/>
      <c r="D66" s="98"/>
      <c r="E66" s="98"/>
      <c r="F66" s="98"/>
      <c r="G66" s="98"/>
      <c r="H66" s="98"/>
      <c r="I66" s="98"/>
      <c r="J66" s="98"/>
      <c r="K66" s="6"/>
      <c r="L66" s="6"/>
      <c r="M66" s="6"/>
      <c r="N66" s="6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customFormat="false" ht="14.25" hidden="false" customHeight="true" outlineLevel="0" collapsed="false">
      <c r="A67" s="51"/>
      <c r="B67" s="53" t="s">
        <v>131</v>
      </c>
      <c r="C67" s="53"/>
      <c r="D67" s="53"/>
      <c r="E67" s="53"/>
      <c r="F67" s="53"/>
      <c r="G67" s="53"/>
      <c r="H67" s="53"/>
      <c r="I67" s="53"/>
      <c r="J67" s="53"/>
      <c r="K67" s="6"/>
      <c r="L67" s="6"/>
      <c r="M67" s="6"/>
      <c r="N67" s="6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customFormat="false" ht="14.25" hidden="false" customHeight="true" outlineLevel="0" collapsed="false">
      <c r="A68" s="51"/>
      <c r="B68" s="77" t="n">
        <v>3</v>
      </c>
      <c r="C68" s="77" t="s">
        <v>132</v>
      </c>
      <c r="D68" s="77"/>
      <c r="E68" s="77"/>
      <c r="F68" s="77"/>
      <c r="G68" s="77"/>
      <c r="H68" s="77"/>
      <c r="I68" s="77" t="s">
        <v>83</v>
      </c>
      <c r="J68" s="77" t="s">
        <v>84</v>
      </c>
      <c r="K68" s="6"/>
      <c r="L68" s="6"/>
      <c r="M68" s="6"/>
      <c r="N68" s="6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customFormat="false" ht="14.25" hidden="false" customHeight="true" outlineLevel="0" collapsed="false">
      <c r="A69" s="51"/>
      <c r="B69" s="77" t="s">
        <v>94</v>
      </c>
      <c r="C69" s="77"/>
      <c r="D69" s="77"/>
      <c r="E69" s="77"/>
      <c r="F69" s="77"/>
      <c r="G69" s="77"/>
      <c r="H69" s="77"/>
      <c r="I69" s="77"/>
      <c r="J69" s="99" t="n">
        <f aca="false">J28</f>
        <v>2448.0976</v>
      </c>
      <c r="K69" s="6"/>
      <c r="L69" s="6"/>
      <c r="M69" s="6"/>
      <c r="N69" s="6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customFormat="false" ht="14.25" hidden="false" customHeight="true" outlineLevel="0" collapsed="false">
      <c r="A70" s="51"/>
      <c r="B70" s="77" t="s">
        <v>57</v>
      </c>
      <c r="C70" s="54" t="s">
        <v>133</v>
      </c>
      <c r="D70" s="54"/>
      <c r="E70" s="54"/>
      <c r="F70" s="54"/>
      <c r="G70" s="54"/>
      <c r="H70" s="54"/>
      <c r="I70" s="79" t="n">
        <f aca="false">((1/12)*0.05)</f>
        <v>0.00416666666666667</v>
      </c>
      <c r="J70" s="80" t="n">
        <f aca="false">$J$69*I70</f>
        <v>10.2004066666667</v>
      </c>
      <c r="K70" s="74"/>
      <c r="L70" s="6"/>
      <c r="M70" s="6"/>
      <c r="N70" s="6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customFormat="false" ht="14.25" hidden="false" customHeight="true" outlineLevel="0" collapsed="false">
      <c r="A71" s="51"/>
      <c r="B71" s="77" t="s">
        <v>59</v>
      </c>
      <c r="C71" s="54" t="s">
        <v>134</v>
      </c>
      <c r="D71" s="54"/>
      <c r="E71" s="54"/>
      <c r="F71" s="54"/>
      <c r="G71" s="54"/>
      <c r="H71" s="54"/>
      <c r="I71" s="79" t="n">
        <f aca="false">I70*0.08</f>
        <v>0.000333333333333333</v>
      </c>
      <c r="J71" s="80" t="n">
        <f aca="false">$J$69*I71</f>
        <v>0.816032533333333</v>
      </c>
      <c r="K71" s="74"/>
      <c r="L71" s="6"/>
      <c r="M71" s="6"/>
      <c r="N71" s="6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customFormat="false" ht="14.25" hidden="false" customHeight="true" outlineLevel="0" collapsed="false">
      <c r="A72" s="51"/>
      <c r="B72" s="77" t="s">
        <v>62</v>
      </c>
      <c r="C72" s="54" t="s">
        <v>135</v>
      </c>
      <c r="D72" s="54"/>
      <c r="E72" s="54"/>
      <c r="F72" s="54"/>
      <c r="G72" s="54"/>
      <c r="H72" s="54"/>
      <c r="I72" s="79" t="n">
        <f aca="false">(7/30)/12</f>
        <v>0.0194444444444444</v>
      </c>
      <c r="J72" s="80" t="n">
        <f aca="false">$J$69*I72</f>
        <v>47.6018977777777</v>
      </c>
      <c r="K72" s="100"/>
      <c r="L72" s="6"/>
      <c r="M72" s="6"/>
      <c r="N72" s="6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customFormat="false" ht="14.25" hidden="false" customHeight="true" outlineLevel="0" collapsed="false">
      <c r="A73" s="51"/>
      <c r="B73" s="77" t="s">
        <v>64</v>
      </c>
      <c r="C73" s="54" t="s">
        <v>136</v>
      </c>
      <c r="D73" s="54"/>
      <c r="E73" s="54"/>
      <c r="F73" s="54"/>
      <c r="G73" s="54"/>
      <c r="H73" s="54"/>
      <c r="I73" s="79" t="n">
        <f aca="false">I72*I48</f>
        <v>0.00657222222222222</v>
      </c>
      <c r="J73" s="80" t="n">
        <f aca="false">$J$69*I73</f>
        <v>16.0894414488889</v>
      </c>
      <c r="K73" s="101"/>
      <c r="L73" s="6"/>
      <c r="M73" s="6"/>
      <c r="N73" s="6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customFormat="false" ht="14.25" hidden="false" customHeight="true" outlineLevel="0" collapsed="false">
      <c r="A74" s="6"/>
      <c r="B74" s="77" t="s">
        <v>89</v>
      </c>
      <c r="C74" s="54" t="s">
        <v>137</v>
      </c>
      <c r="D74" s="54"/>
      <c r="E74" s="54"/>
      <c r="F74" s="54"/>
      <c r="G74" s="54"/>
      <c r="H74" s="54"/>
      <c r="I74" s="79" t="n">
        <f aca="false">(0.4*0.08)</f>
        <v>0.032</v>
      </c>
      <c r="J74" s="80" t="n">
        <f aca="false">$J$69*I74</f>
        <v>78.3391232</v>
      </c>
      <c r="K74" s="74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customFormat="false" ht="14.25" hidden="false" customHeight="true" outlineLevel="0" collapsed="false">
      <c r="A75" s="51"/>
      <c r="B75" s="77" t="s">
        <v>138</v>
      </c>
      <c r="C75" s="77"/>
      <c r="D75" s="77"/>
      <c r="E75" s="77"/>
      <c r="F75" s="77"/>
      <c r="G75" s="77"/>
      <c r="H75" s="77"/>
      <c r="I75" s="81" t="n">
        <f aca="false">SUM(I70:I74)</f>
        <v>0.0625166666666667</v>
      </c>
      <c r="J75" s="82" t="n">
        <f aca="false">SUM(J70:J74)</f>
        <v>153.046901626667</v>
      </c>
      <c r="K75" s="74"/>
      <c r="L75" s="6"/>
      <c r="M75" s="6"/>
      <c r="N75" s="6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customFormat="false" ht="14.25" hidden="false" customHeight="true" outlineLevel="0" collapsed="false">
      <c r="A76" s="92"/>
      <c r="B76" s="102"/>
      <c r="C76" s="102"/>
      <c r="D76" s="102"/>
      <c r="E76" s="102"/>
      <c r="F76" s="102"/>
      <c r="G76" s="102"/>
      <c r="H76" s="102"/>
      <c r="I76" s="102"/>
      <c r="J76" s="102"/>
      <c r="K76" s="95"/>
      <c r="L76" s="95"/>
      <c r="M76" s="95"/>
      <c r="N76" s="95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customFormat="false" ht="14.25" hidden="false" customHeight="true" outlineLevel="0" collapsed="false">
      <c r="A77" s="92"/>
      <c r="B77" s="75"/>
      <c r="C77" s="75"/>
      <c r="D77" s="75"/>
      <c r="E77" s="75"/>
      <c r="F77" s="75"/>
      <c r="G77" s="75"/>
      <c r="H77" s="75"/>
      <c r="I77" s="75"/>
      <c r="J77" s="75"/>
      <c r="K77" s="95"/>
      <c r="L77" s="95"/>
      <c r="M77" s="95"/>
      <c r="N77" s="95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customFormat="false" ht="14.25" hidden="false" customHeight="true" outlineLevel="0" collapsed="false">
      <c r="A78" s="51"/>
      <c r="B78" s="53" t="s">
        <v>139</v>
      </c>
      <c r="C78" s="53"/>
      <c r="D78" s="53"/>
      <c r="E78" s="53"/>
      <c r="F78" s="53"/>
      <c r="G78" s="53"/>
      <c r="H78" s="53"/>
      <c r="I78" s="53"/>
      <c r="J78" s="53"/>
      <c r="K78" s="6"/>
      <c r="L78" s="6"/>
      <c r="M78" s="6"/>
      <c r="N78" s="6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customFormat="false" ht="14.25" hidden="false" customHeight="true" outlineLevel="0" collapsed="false">
      <c r="A79" s="6"/>
      <c r="B79" s="77" t="s">
        <v>140</v>
      </c>
      <c r="C79" s="77"/>
      <c r="D79" s="77"/>
      <c r="E79" s="77"/>
      <c r="F79" s="77"/>
      <c r="G79" s="77"/>
      <c r="H79" s="77"/>
      <c r="I79" s="77" t="s">
        <v>83</v>
      </c>
      <c r="J79" s="77" t="s">
        <v>84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4.25" hidden="false" customHeight="true" outlineLevel="0" collapsed="false">
      <c r="A80" s="51"/>
      <c r="B80" s="103" t="s">
        <v>94</v>
      </c>
      <c r="C80" s="103"/>
      <c r="D80" s="103"/>
      <c r="E80" s="103"/>
      <c r="F80" s="103"/>
      <c r="G80" s="103"/>
      <c r="H80" s="103"/>
      <c r="I80" s="103"/>
      <c r="J80" s="104" t="n">
        <f aca="false">J28</f>
        <v>2448.0976</v>
      </c>
      <c r="K80" s="6"/>
      <c r="L80" s="6"/>
      <c r="M80" s="6"/>
      <c r="N80" s="6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customFormat="false" ht="14.25" hidden="false" customHeight="true" outlineLevel="0" collapsed="false">
      <c r="A81" s="51"/>
      <c r="B81" s="77" t="s">
        <v>57</v>
      </c>
      <c r="C81" s="54" t="s">
        <v>141</v>
      </c>
      <c r="D81" s="54"/>
      <c r="E81" s="54"/>
      <c r="F81" s="54"/>
      <c r="G81" s="54"/>
      <c r="H81" s="54"/>
      <c r="I81" s="79" t="n">
        <f aca="false">I35/12</f>
        <v>0.00925925925925926</v>
      </c>
      <c r="J81" s="80" t="n">
        <f aca="false">$J$80*I81</f>
        <v>22.6675703703704</v>
      </c>
      <c r="K81" s="105"/>
      <c r="L81" s="6"/>
      <c r="M81" s="6"/>
      <c r="N81" s="6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customFormat="false" ht="12.75" hidden="false" customHeight="true" outlineLevel="0" collapsed="false">
      <c r="A82" s="51"/>
      <c r="B82" s="77" t="s">
        <v>59</v>
      </c>
      <c r="C82" s="54" t="s">
        <v>142</v>
      </c>
      <c r="D82" s="54"/>
      <c r="E82" s="54"/>
      <c r="F82" s="54"/>
      <c r="G82" s="54"/>
      <c r="H82" s="54"/>
      <c r="I82" s="79" t="n">
        <f aca="false">(5.96/30)*(1/12)</f>
        <v>0.0165555555555556</v>
      </c>
      <c r="J82" s="80" t="n">
        <f aca="false">$J$80*I82</f>
        <v>40.5296158222223</v>
      </c>
      <c r="K82" s="105"/>
      <c r="L82" s="6"/>
      <c r="M82" s="6"/>
      <c r="N82" s="6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customFormat="false" ht="14.25" hidden="false" customHeight="true" outlineLevel="0" collapsed="false">
      <c r="A83" s="51"/>
      <c r="B83" s="77" t="s">
        <v>62</v>
      </c>
      <c r="C83" s="54" t="s">
        <v>143</v>
      </c>
      <c r="D83" s="54"/>
      <c r="E83" s="54"/>
      <c r="F83" s="54"/>
      <c r="G83" s="54"/>
      <c r="H83" s="54"/>
      <c r="I83" s="79" t="n">
        <f aca="false">(5/30)/12*0.015</f>
        <v>0.000208333333333333</v>
      </c>
      <c r="J83" s="80" t="n">
        <f aca="false">$J$80*I83</f>
        <v>0.510020333333333</v>
      </c>
      <c r="K83" s="74"/>
      <c r="L83" s="6"/>
      <c r="M83" s="6"/>
      <c r="N83" s="6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customFormat="false" ht="12.75" hidden="false" customHeight="true" outlineLevel="0" collapsed="false">
      <c r="A84" s="51"/>
      <c r="B84" s="77" t="s">
        <v>64</v>
      </c>
      <c r="C84" s="67" t="s">
        <v>144</v>
      </c>
      <c r="D84" s="67"/>
      <c r="E84" s="67"/>
      <c r="F84" s="67"/>
      <c r="G84" s="67"/>
      <c r="H84" s="67"/>
      <c r="I84" s="79" t="n">
        <f aca="false">(15/30)/12*0.0078</f>
        <v>0.000325</v>
      </c>
      <c r="J84" s="80" t="n">
        <f aca="false">$J$80*I84</f>
        <v>0.79563172</v>
      </c>
      <c r="K84" s="74"/>
      <c r="L84" s="6"/>
      <c r="M84" s="6"/>
      <c r="N84" s="6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customFormat="false" ht="14.25" hidden="false" customHeight="true" outlineLevel="0" collapsed="false">
      <c r="A85" s="51"/>
      <c r="B85" s="77" t="s">
        <v>89</v>
      </c>
      <c r="C85" s="54" t="s">
        <v>145</v>
      </c>
      <c r="D85" s="54"/>
      <c r="E85" s="54"/>
      <c r="F85" s="54"/>
      <c r="G85" s="54"/>
      <c r="H85" s="54"/>
      <c r="I85" s="79" t="n">
        <f aca="false">(0.0144*0.1*0.4509*6/12)</f>
        <v>0.000324648</v>
      </c>
      <c r="J85" s="80" t="n">
        <f aca="false">$J$80*I85</f>
        <v>0.7947699896448</v>
      </c>
      <c r="K85" s="74"/>
      <c r="L85" s="6"/>
      <c r="M85" s="6"/>
      <c r="N85" s="6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customFormat="false" ht="14.25" hidden="false" customHeight="true" outlineLevel="0" collapsed="false">
      <c r="A86" s="51"/>
      <c r="B86" s="77" t="s">
        <v>105</v>
      </c>
      <c r="C86" s="62" t="s">
        <v>146</v>
      </c>
      <c r="D86" s="62"/>
      <c r="E86" s="62"/>
      <c r="F86" s="62"/>
      <c r="G86" s="62"/>
      <c r="H86" s="62"/>
      <c r="I86" s="79" t="n">
        <f aca="false">SUM(I81:I85)*I48</f>
        <v>0.00901540509807407</v>
      </c>
      <c r="J86" s="80" t="n">
        <f aca="false">$J$80*I86</f>
        <v>22.0705915836229</v>
      </c>
      <c r="K86" s="74"/>
      <c r="L86" s="6"/>
      <c r="M86" s="6"/>
      <c r="N86" s="6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customFormat="false" ht="14.25" hidden="false" customHeight="true" outlineLevel="0" collapsed="false">
      <c r="A87" s="92"/>
      <c r="B87" s="77" t="s">
        <v>147</v>
      </c>
      <c r="C87" s="77"/>
      <c r="D87" s="77"/>
      <c r="E87" s="77"/>
      <c r="F87" s="77"/>
      <c r="G87" s="77"/>
      <c r="H87" s="77"/>
      <c r="I87" s="81" t="n">
        <f aca="false">SUM(I81:I86)</f>
        <v>0.0356882012462222</v>
      </c>
      <c r="J87" s="82" t="n">
        <f aca="false">SUM(J81:J86)</f>
        <v>87.3681998191937</v>
      </c>
      <c r="K87" s="74"/>
      <c r="L87" s="95"/>
      <c r="M87" s="95"/>
      <c r="N87" s="95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customFormat="false" ht="16.5" hidden="false" customHeight="true" outlineLevel="0" collapsed="false">
      <c r="A88" s="51"/>
      <c r="B88" s="84"/>
      <c r="C88" s="84"/>
      <c r="D88" s="84"/>
      <c r="E88" s="84"/>
      <c r="F88" s="84"/>
      <c r="G88" s="84"/>
      <c r="H88" s="84"/>
      <c r="I88" s="84"/>
      <c r="J88" s="84"/>
      <c r="K88" s="6"/>
      <c r="L88" s="6"/>
      <c r="M88" s="6"/>
      <c r="N88" s="6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customFormat="false" ht="12.75" hidden="false" customHeight="true" outlineLevel="0" collapsed="false">
      <c r="A89" s="51"/>
      <c r="B89" s="77" t="s">
        <v>148</v>
      </c>
      <c r="C89" s="77"/>
      <c r="D89" s="77"/>
      <c r="E89" s="77"/>
      <c r="F89" s="77"/>
      <c r="G89" s="77"/>
      <c r="H89" s="77"/>
      <c r="I89" s="77" t="s">
        <v>83</v>
      </c>
      <c r="J89" s="77" t="s">
        <v>84</v>
      </c>
      <c r="K89" s="6"/>
      <c r="L89" s="6"/>
      <c r="M89" s="6"/>
      <c r="N89" s="6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customFormat="false" ht="12.75" hidden="false" customHeight="true" outlineLevel="0" collapsed="false">
      <c r="A90" s="51"/>
      <c r="B90" s="106" t="s">
        <v>94</v>
      </c>
      <c r="C90" s="106"/>
      <c r="D90" s="106"/>
      <c r="E90" s="106"/>
      <c r="F90" s="106"/>
      <c r="G90" s="106"/>
      <c r="H90" s="106"/>
      <c r="I90" s="106"/>
      <c r="J90" s="107" t="n">
        <f aca="false">J28</f>
        <v>2448.0976</v>
      </c>
      <c r="K90" s="6"/>
      <c r="L90" s="6"/>
      <c r="M90" s="6"/>
      <c r="N90" s="6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customFormat="false" ht="12.75" hidden="false" customHeight="true" outlineLevel="0" collapsed="false">
      <c r="A91" s="51"/>
      <c r="B91" s="77" t="s">
        <v>57</v>
      </c>
      <c r="C91" s="54" t="s">
        <v>149</v>
      </c>
      <c r="D91" s="54"/>
      <c r="E91" s="54"/>
      <c r="F91" s="54"/>
      <c r="G91" s="54"/>
      <c r="H91" s="54"/>
      <c r="I91" s="79"/>
      <c r="J91" s="80" t="n">
        <v>0</v>
      </c>
      <c r="K91" s="6"/>
      <c r="L91" s="6"/>
      <c r="M91" s="6"/>
      <c r="N91" s="6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customFormat="false" ht="14.25" hidden="false" customHeight="true" outlineLevel="0" collapsed="false">
      <c r="A92" s="51"/>
      <c r="B92" s="77" t="s">
        <v>150</v>
      </c>
      <c r="C92" s="77"/>
      <c r="D92" s="77"/>
      <c r="E92" s="77"/>
      <c r="F92" s="77"/>
      <c r="G92" s="77"/>
      <c r="H92" s="77"/>
      <c r="I92" s="81"/>
      <c r="J92" s="82" t="n">
        <f aca="false">J91</f>
        <v>0</v>
      </c>
      <c r="K92" s="74"/>
      <c r="L92" s="6"/>
      <c r="M92" s="6"/>
      <c r="N92" s="6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customFormat="false" ht="16.5" hidden="false" customHeight="true" outlineLevel="0" collapsed="false">
      <c r="A93" s="51"/>
      <c r="B93" s="75"/>
      <c r="C93" s="75"/>
      <c r="D93" s="75"/>
      <c r="E93" s="75"/>
      <c r="F93" s="75"/>
      <c r="G93" s="75"/>
      <c r="H93" s="75"/>
      <c r="I93" s="75"/>
      <c r="J93" s="75"/>
      <c r="K93" s="6"/>
      <c r="L93" s="6"/>
      <c r="M93" s="6"/>
      <c r="N93" s="6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customFormat="false" ht="14.25" hidden="false" customHeight="true" outlineLevel="0" collapsed="false">
      <c r="A94" s="51"/>
      <c r="B94" s="53" t="s">
        <v>151</v>
      </c>
      <c r="C94" s="53"/>
      <c r="D94" s="53"/>
      <c r="E94" s="53"/>
      <c r="F94" s="53"/>
      <c r="G94" s="53"/>
      <c r="H94" s="53"/>
      <c r="I94" s="53"/>
      <c r="J94" s="53"/>
      <c r="K94" s="6"/>
      <c r="L94" s="6"/>
      <c r="M94" s="6"/>
      <c r="N94" s="6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customFormat="false" ht="12.75" hidden="false" customHeight="true" outlineLevel="0" collapsed="false">
      <c r="A95" s="51"/>
      <c r="B95" s="77" t="s">
        <v>152</v>
      </c>
      <c r="C95" s="77"/>
      <c r="D95" s="77"/>
      <c r="E95" s="77"/>
      <c r="F95" s="77"/>
      <c r="G95" s="77"/>
      <c r="H95" s="77"/>
      <c r="I95" s="77"/>
      <c r="J95" s="77" t="s">
        <v>84</v>
      </c>
      <c r="K95" s="6"/>
      <c r="L95" s="6"/>
      <c r="M95" s="6"/>
      <c r="N95" s="6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customFormat="false" ht="12.75" hidden="false" customHeight="true" outlineLevel="0" collapsed="false">
      <c r="A96" s="51"/>
      <c r="B96" s="77" t="s">
        <v>153</v>
      </c>
      <c r="C96" s="54" t="s">
        <v>142</v>
      </c>
      <c r="D96" s="54"/>
      <c r="E96" s="54"/>
      <c r="F96" s="54"/>
      <c r="G96" s="54"/>
      <c r="H96" s="54"/>
      <c r="I96" s="54"/>
      <c r="J96" s="80" t="n">
        <f aca="false">J87</f>
        <v>87.3681998191937</v>
      </c>
      <c r="K96" s="6"/>
      <c r="L96" s="6"/>
      <c r="M96" s="6"/>
      <c r="N96" s="6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customFormat="false" ht="14.25" hidden="false" customHeight="true" outlineLevel="0" collapsed="false">
      <c r="A97" s="51"/>
      <c r="B97" s="77" t="s">
        <v>154</v>
      </c>
      <c r="C97" s="54" t="s">
        <v>155</v>
      </c>
      <c r="D97" s="54"/>
      <c r="E97" s="54"/>
      <c r="F97" s="54"/>
      <c r="G97" s="54"/>
      <c r="H97" s="54"/>
      <c r="I97" s="54"/>
      <c r="J97" s="80" t="n">
        <f aca="false">J92</f>
        <v>0</v>
      </c>
      <c r="K97" s="6"/>
      <c r="L97" s="6"/>
      <c r="M97" s="6"/>
      <c r="N97" s="6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customFormat="false" ht="14.25" hidden="false" customHeight="true" outlineLevel="0" collapsed="false">
      <c r="A98" s="92"/>
      <c r="B98" s="77" t="s">
        <v>156</v>
      </c>
      <c r="C98" s="77"/>
      <c r="D98" s="77"/>
      <c r="E98" s="77"/>
      <c r="F98" s="77"/>
      <c r="G98" s="77"/>
      <c r="H98" s="77"/>
      <c r="I98" s="77"/>
      <c r="J98" s="82" t="n">
        <f aca="false">SUM(J96:J97)</f>
        <v>87.3681998191937</v>
      </c>
      <c r="K98" s="74"/>
      <c r="L98" s="95"/>
      <c r="M98" s="95"/>
      <c r="N98" s="95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customFormat="false" ht="16.5" hidden="false" customHeight="true" outlineLevel="0" collapsed="false">
      <c r="A99" s="51"/>
      <c r="B99" s="75"/>
      <c r="C99" s="75"/>
      <c r="D99" s="75"/>
      <c r="E99" s="75"/>
      <c r="F99" s="75"/>
      <c r="G99" s="75"/>
      <c r="H99" s="75"/>
      <c r="I99" s="75"/>
      <c r="J99" s="75"/>
      <c r="K99" s="6"/>
      <c r="L99" s="6"/>
      <c r="M99" s="6"/>
      <c r="N99" s="6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customFormat="false" ht="16.5" hidden="false" customHeight="true" outlineLevel="0" collapsed="false">
      <c r="A100" s="51"/>
      <c r="B100" s="75"/>
      <c r="C100" s="75"/>
      <c r="D100" s="75"/>
      <c r="E100" s="75"/>
      <c r="F100" s="75"/>
      <c r="G100" s="75"/>
      <c r="H100" s="75"/>
      <c r="I100" s="75"/>
      <c r="J100" s="75"/>
      <c r="K100" s="6"/>
      <c r="L100" s="6"/>
      <c r="M100" s="6"/>
      <c r="N100" s="6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customFormat="false" ht="14.25" hidden="false" customHeight="true" outlineLevel="0" collapsed="false">
      <c r="A101" s="51"/>
      <c r="B101" s="53" t="s">
        <v>157</v>
      </c>
      <c r="C101" s="53"/>
      <c r="D101" s="53"/>
      <c r="E101" s="53"/>
      <c r="F101" s="53"/>
      <c r="G101" s="53"/>
      <c r="H101" s="53"/>
      <c r="I101" s="53"/>
      <c r="J101" s="53"/>
      <c r="K101" s="6"/>
      <c r="L101" s="6"/>
      <c r="M101" s="6"/>
      <c r="N101" s="6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customFormat="false" ht="14.25" hidden="false" customHeight="true" outlineLevel="0" collapsed="false">
      <c r="A102" s="51"/>
      <c r="B102" s="77" t="n">
        <v>5</v>
      </c>
      <c r="C102" s="77" t="s">
        <v>158</v>
      </c>
      <c r="D102" s="77"/>
      <c r="E102" s="77"/>
      <c r="F102" s="77"/>
      <c r="G102" s="77"/>
      <c r="H102" s="77"/>
      <c r="I102" s="77"/>
      <c r="J102" s="77" t="s">
        <v>84</v>
      </c>
      <c r="K102" s="6"/>
      <c r="L102" s="6"/>
      <c r="M102" s="6"/>
      <c r="N102" s="6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customFormat="false" ht="14.25" hidden="false" customHeight="true" outlineLevel="0" collapsed="false">
      <c r="A103" s="51"/>
      <c r="B103" s="77" t="s">
        <v>57</v>
      </c>
      <c r="C103" s="54" t="s">
        <v>159</v>
      </c>
      <c r="D103" s="54"/>
      <c r="E103" s="54"/>
      <c r="F103" s="54"/>
      <c r="G103" s="54"/>
      <c r="H103" s="54"/>
      <c r="I103" s="80"/>
      <c r="J103" s="80" t="n">
        <f aca="false">'Uniforme-EPI'!F86</f>
        <v>0</v>
      </c>
      <c r="K103" s="6"/>
      <c r="L103" s="6"/>
      <c r="M103" s="6"/>
      <c r="N103" s="6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customFormat="false" ht="14.25" hidden="false" customHeight="true" outlineLevel="0" collapsed="false">
      <c r="A104" s="51"/>
      <c r="B104" s="77" t="s">
        <v>59</v>
      </c>
      <c r="C104" s="54" t="s">
        <v>160</v>
      </c>
      <c r="D104" s="54"/>
      <c r="E104" s="54"/>
      <c r="F104" s="54"/>
      <c r="G104" s="54"/>
      <c r="H104" s="54"/>
      <c r="I104" s="108"/>
      <c r="J104" s="80" t="n">
        <f aca="false">'Uniforme-EPI'!F99</f>
        <v>0</v>
      </c>
      <c r="K104" s="6"/>
      <c r="L104" s="6"/>
      <c r="M104" s="6"/>
      <c r="N104" s="6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customFormat="false" ht="12.75" hidden="false" customHeight="true" outlineLevel="0" collapsed="false">
      <c r="A105" s="51"/>
      <c r="B105" s="109" t="s">
        <v>62</v>
      </c>
      <c r="C105" s="54" t="s">
        <v>161</v>
      </c>
      <c r="D105" s="54"/>
      <c r="E105" s="54"/>
      <c r="F105" s="54"/>
      <c r="G105" s="54"/>
      <c r="H105" s="54"/>
      <c r="I105" s="110"/>
      <c r="J105" s="80" t="n">
        <f aca="false">'Uniforme-EPI'!F96</f>
        <v>0</v>
      </c>
      <c r="K105" s="6"/>
      <c r="L105" s="6"/>
      <c r="M105" s="6"/>
      <c r="N105" s="6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customFormat="false" ht="14.25" hidden="false" customHeight="true" outlineLevel="0" collapsed="false">
      <c r="A106" s="51"/>
      <c r="B106" s="109" t="s">
        <v>64</v>
      </c>
      <c r="C106" s="54" t="s">
        <v>162</v>
      </c>
      <c r="D106" s="54"/>
      <c r="E106" s="54"/>
      <c r="F106" s="54"/>
      <c r="G106" s="54"/>
      <c r="H106" s="54"/>
      <c r="I106" s="110"/>
      <c r="J106" s="80" t="n">
        <v>0</v>
      </c>
      <c r="K106" s="6"/>
      <c r="L106" s="6"/>
      <c r="M106" s="6"/>
      <c r="N106" s="6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customFormat="false" ht="14.25" hidden="false" customHeight="true" outlineLevel="0" collapsed="false">
      <c r="A107" s="51"/>
      <c r="B107" s="77" t="s">
        <v>163</v>
      </c>
      <c r="C107" s="77"/>
      <c r="D107" s="77"/>
      <c r="E107" s="77"/>
      <c r="F107" s="77"/>
      <c r="G107" s="77"/>
      <c r="H107" s="77"/>
      <c r="I107" s="111"/>
      <c r="J107" s="82" t="n">
        <f aca="false">SUM(J103:J106)</f>
        <v>0</v>
      </c>
      <c r="K107" s="6"/>
      <c r="L107" s="6"/>
      <c r="M107" s="6"/>
      <c r="N107" s="6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customFormat="false" ht="16.5" hidden="false" customHeight="true" outlineLevel="0" collapsed="false">
      <c r="A108" s="51"/>
      <c r="B108" s="102"/>
      <c r="C108" s="102"/>
      <c r="D108" s="102"/>
      <c r="E108" s="102"/>
      <c r="F108" s="102"/>
      <c r="G108" s="102"/>
      <c r="H108" s="102"/>
      <c r="I108" s="102"/>
      <c r="J108" s="102"/>
      <c r="K108" s="6"/>
      <c r="L108" s="6"/>
      <c r="M108" s="6"/>
      <c r="N108" s="6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customFormat="false" ht="16.5" hidden="false" customHeight="true" outlineLevel="0" collapsed="false">
      <c r="A109" s="51"/>
      <c r="B109" s="75"/>
      <c r="C109" s="75"/>
      <c r="D109" s="75"/>
      <c r="E109" s="75"/>
      <c r="F109" s="75"/>
      <c r="G109" s="75"/>
      <c r="H109" s="75"/>
      <c r="I109" s="75"/>
      <c r="J109" s="75"/>
      <c r="K109" s="6"/>
      <c r="L109" s="6"/>
      <c r="M109" s="6"/>
      <c r="N109" s="6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customFormat="false" ht="14.25" hidden="false" customHeight="true" outlineLevel="0" collapsed="false">
      <c r="A110" s="51"/>
      <c r="B110" s="53" t="s">
        <v>164</v>
      </c>
      <c r="C110" s="53"/>
      <c r="D110" s="53"/>
      <c r="E110" s="53"/>
      <c r="F110" s="53"/>
      <c r="G110" s="53"/>
      <c r="H110" s="53"/>
      <c r="I110" s="53"/>
      <c r="J110" s="53"/>
      <c r="K110" s="74"/>
      <c r="L110" s="105"/>
      <c r="M110" s="105"/>
      <c r="N110" s="6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customFormat="false" ht="14.25" hidden="false" customHeight="true" outlineLevel="0" collapsed="false">
      <c r="A111" s="51"/>
      <c r="B111" s="77" t="n">
        <v>6</v>
      </c>
      <c r="C111" s="77" t="s">
        <v>165</v>
      </c>
      <c r="D111" s="77"/>
      <c r="E111" s="77"/>
      <c r="F111" s="77"/>
      <c r="G111" s="77"/>
      <c r="H111" s="77"/>
      <c r="I111" s="77" t="s">
        <v>83</v>
      </c>
      <c r="J111" s="77" t="s">
        <v>84</v>
      </c>
      <c r="K111" s="74"/>
      <c r="L111" s="6"/>
      <c r="M111" s="6"/>
      <c r="N111" s="6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customFormat="false" ht="12.75" hidden="false" customHeight="true" outlineLevel="0" collapsed="false">
      <c r="A112" s="51"/>
      <c r="B112" s="77" t="s">
        <v>57</v>
      </c>
      <c r="C112" s="54" t="s">
        <v>166</v>
      </c>
      <c r="D112" s="54"/>
      <c r="E112" s="54"/>
      <c r="F112" s="54"/>
      <c r="G112" s="54"/>
      <c r="H112" s="54"/>
      <c r="I112" s="88" t="n">
        <v>0</v>
      </c>
      <c r="J112" s="80" t="n">
        <f aca="false">J129*I112</f>
        <v>0</v>
      </c>
      <c r="K112" s="112"/>
      <c r="L112" s="57"/>
      <c r="M112" s="57"/>
      <c r="N112" s="74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customFormat="false" ht="14.25" hidden="false" customHeight="true" outlineLevel="0" collapsed="false">
      <c r="A113" s="51"/>
      <c r="B113" s="77" t="s">
        <v>59</v>
      </c>
      <c r="C113" s="54" t="s">
        <v>167</v>
      </c>
      <c r="D113" s="54"/>
      <c r="E113" s="54"/>
      <c r="F113" s="54"/>
      <c r="G113" s="54"/>
      <c r="H113" s="54"/>
      <c r="I113" s="88" t="n">
        <v>0</v>
      </c>
      <c r="J113" s="80" t="n">
        <f aca="false">(J129+J112)*I113</f>
        <v>0</v>
      </c>
      <c r="K113" s="112"/>
      <c r="L113" s="57"/>
      <c r="M113" s="57"/>
      <c r="N113" s="6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customFormat="false" ht="14.25" hidden="false" customHeight="true" outlineLevel="0" collapsed="false">
      <c r="A114" s="51"/>
      <c r="B114" s="77" t="s">
        <v>62</v>
      </c>
      <c r="C114" s="77" t="s">
        <v>168</v>
      </c>
      <c r="D114" s="77"/>
      <c r="E114" s="77"/>
      <c r="F114" s="77"/>
      <c r="G114" s="77"/>
      <c r="H114" s="77"/>
      <c r="I114" s="79"/>
      <c r="J114" s="80"/>
      <c r="K114" s="57"/>
      <c r="L114" s="57"/>
      <c r="M114" s="57"/>
      <c r="N114" s="6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customFormat="false" ht="14.25" hidden="false" customHeight="true" outlineLevel="0" collapsed="false">
      <c r="A115" s="51"/>
      <c r="B115" s="77" t="s">
        <v>169</v>
      </c>
      <c r="C115" s="54" t="s">
        <v>170</v>
      </c>
      <c r="D115" s="54"/>
      <c r="E115" s="54"/>
      <c r="F115" s="54"/>
      <c r="G115" s="54"/>
      <c r="H115" s="54"/>
      <c r="I115" s="88" t="n">
        <v>0</v>
      </c>
      <c r="J115" s="80" t="n">
        <f aca="false">(($J$129+$J$112+$J$113)/(1-($I$115+$I$116+$I$117))*I115)</f>
        <v>0</v>
      </c>
      <c r="K115" s="112"/>
      <c r="L115" s="74"/>
      <c r="M115" s="6"/>
      <c r="N115" s="6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customFormat="false" ht="14.25" hidden="false" customHeight="true" outlineLevel="0" collapsed="false">
      <c r="A116" s="51"/>
      <c r="B116" s="77" t="s">
        <v>171</v>
      </c>
      <c r="C116" s="54" t="s">
        <v>172</v>
      </c>
      <c r="D116" s="54"/>
      <c r="E116" s="54"/>
      <c r="F116" s="54"/>
      <c r="G116" s="54"/>
      <c r="H116" s="54"/>
      <c r="I116" s="88" t="n">
        <v>0</v>
      </c>
      <c r="J116" s="80" t="n">
        <f aca="false">(($J$129+$J$112+$J$113)/(1-($I$115+$I$116+$I$117))*I116)</f>
        <v>0</v>
      </c>
      <c r="K116" s="74"/>
      <c r="L116" s="74"/>
      <c r="M116" s="6"/>
      <c r="N116" s="6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customFormat="false" ht="14.25" hidden="false" customHeight="true" outlineLevel="0" collapsed="false">
      <c r="A117" s="51"/>
      <c r="B117" s="77" t="s">
        <v>173</v>
      </c>
      <c r="C117" s="54" t="s">
        <v>174</v>
      </c>
      <c r="D117" s="54"/>
      <c r="E117" s="54"/>
      <c r="F117" s="54"/>
      <c r="G117" s="54"/>
      <c r="H117" s="54"/>
      <c r="I117" s="79" t="n">
        <v>0.03</v>
      </c>
      <c r="J117" s="80" t="n">
        <f aca="false">(($J$129+$J$112+$J$113)/(1-($I$115+$I$116+$I$117))*I117)</f>
        <v>137.384322139563</v>
      </c>
      <c r="K117" s="74"/>
      <c r="L117" s="74"/>
      <c r="M117" s="6"/>
      <c r="N117" s="6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customFormat="false" ht="14.25" hidden="false" customHeight="true" outlineLevel="0" collapsed="false">
      <c r="A118" s="51"/>
      <c r="B118" s="69" t="s">
        <v>64</v>
      </c>
      <c r="C118" s="56" t="s">
        <v>162</v>
      </c>
      <c r="D118" s="56"/>
      <c r="E118" s="56"/>
      <c r="F118" s="56"/>
      <c r="G118" s="56"/>
      <c r="H118" s="56"/>
      <c r="I118" s="71"/>
      <c r="J118" s="70"/>
      <c r="K118" s="74"/>
      <c r="L118" s="74"/>
      <c r="M118" s="6"/>
      <c r="N118" s="6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customFormat="false" ht="14.25" hidden="false" customHeight="true" outlineLevel="0" collapsed="false">
      <c r="A119" s="51"/>
      <c r="B119" s="77" t="s">
        <v>175</v>
      </c>
      <c r="C119" s="77"/>
      <c r="D119" s="77"/>
      <c r="E119" s="77"/>
      <c r="F119" s="77"/>
      <c r="G119" s="77"/>
      <c r="H119" s="77"/>
      <c r="I119" s="113" t="n">
        <f aca="false">SUM(I112:I118)</f>
        <v>0.03</v>
      </c>
      <c r="J119" s="82" t="n">
        <f aca="false">(SUM(J112:J118))</f>
        <v>137.384322139563</v>
      </c>
      <c r="K119" s="74"/>
      <c r="L119" s="6"/>
      <c r="M119" s="6"/>
      <c r="N119" s="6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customFormat="false" ht="14.25" hidden="false" customHeight="true" outlineLevel="0" collapsed="false">
      <c r="A120" s="6"/>
      <c r="B120" s="75"/>
      <c r="C120" s="75"/>
      <c r="D120" s="75"/>
      <c r="E120" s="75"/>
      <c r="F120" s="75"/>
      <c r="G120" s="75"/>
      <c r="H120" s="75"/>
      <c r="I120" s="114"/>
      <c r="J120" s="78"/>
      <c r="K120" s="7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customFormat="false" ht="14.25" hidden="false" customHeight="true" outlineLevel="0" collapsed="false">
      <c r="A121" s="6"/>
      <c r="B121" s="75"/>
      <c r="C121" s="75"/>
      <c r="D121" s="75"/>
      <c r="E121" s="75"/>
      <c r="F121" s="75"/>
      <c r="G121" s="75"/>
      <c r="H121" s="75"/>
      <c r="I121" s="114"/>
      <c r="J121" s="78"/>
      <c r="K121" s="7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customFormat="false" ht="14.25" hidden="false" customHeight="true" outlineLevel="0" collapsed="false">
      <c r="A122" s="51"/>
      <c r="B122" s="53" t="s">
        <v>176</v>
      </c>
      <c r="C122" s="53"/>
      <c r="D122" s="53"/>
      <c r="E122" s="53"/>
      <c r="F122" s="53"/>
      <c r="G122" s="53"/>
      <c r="H122" s="53"/>
      <c r="I122" s="53"/>
      <c r="J122" s="53"/>
      <c r="K122" s="6"/>
      <c r="L122" s="6"/>
      <c r="M122" s="6"/>
      <c r="N122" s="6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customFormat="false" ht="14.25" hidden="false" customHeight="true" outlineLevel="0" collapsed="false">
      <c r="A123" s="51"/>
      <c r="B123" s="77" t="s">
        <v>177</v>
      </c>
      <c r="C123" s="77"/>
      <c r="D123" s="77"/>
      <c r="E123" s="77"/>
      <c r="F123" s="77"/>
      <c r="G123" s="77"/>
      <c r="H123" s="77"/>
      <c r="I123" s="77"/>
      <c r="J123" s="77" t="s">
        <v>84</v>
      </c>
      <c r="K123" s="6"/>
      <c r="L123" s="6"/>
      <c r="M123" s="6"/>
      <c r="N123" s="6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customFormat="false" ht="14.25" hidden="false" customHeight="true" outlineLevel="0" collapsed="false">
      <c r="A124" s="51"/>
      <c r="B124" s="77" t="s">
        <v>57</v>
      </c>
      <c r="C124" s="54" t="str">
        <f aca="false">B21</f>
        <v>MÓDULO 1 - COMPOSIÇÃO DA REMUNERAÇÃO</v>
      </c>
      <c r="D124" s="54"/>
      <c r="E124" s="54"/>
      <c r="F124" s="54"/>
      <c r="G124" s="54"/>
      <c r="H124" s="54"/>
      <c r="I124" s="54"/>
      <c r="J124" s="80" t="n">
        <f aca="false">J28</f>
        <v>2448.0976</v>
      </c>
      <c r="K124" s="74"/>
      <c r="L124" s="74"/>
      <c r="M124" s="6"/>
      <c r="N124" s="6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customFormat="false" ht="12.75" hidden="false" customHeight="true" outlineLevel="0" collapsed="false">
      <c r="A125" s="51"/>
      <c r="B125" s="77" t="s">
        <v>59</v>
      </c>
      <c r="C125" s="54" t="str">
        <f aca="false">B31</f>
        <v>MÓDULO 2 – ENCARGOS E BENEFÍCIOS ANUAIS, MENSAIS E DIÁRIOS</v>
      </c>
      <c r="D125" s="54"/>
      <c r="E125" s="54"/>
      <c r="F125" s="54"/>
      <c r="G125" s="54"/>
      <c r="H125" s="54"/>
      <c r="I125" s="54"/>
      <c r="J125" s="80" t="n">
        <f aca="false">J64</f>
        <v>1753.58038106667</v>
      </c>
      <c r="K125" s="6"/>
      <c r="L125" s="74"/>
      <c r="M125" s="6"/>
      <c r="N125" s="6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customFormat="false" ht="14.25" hidden="false" customHeight="true" outlineLevel="0" collapsed="false">
      <c r="A126" s="51"/>
      <c r="B126" s="77" t="s">
        <v>62</v>
      </c>
      <c r="C126" s="54" t="str">
        <f aca="false">B67</f>
        <v>MÓDULO 3 – PROVISÃO PARA RESCISÃO</v>
      </c>
      <c r="D126" s="54"/>
      <c r="E126" s="54"/>
      <c r="F126" s="54"/>
      <c r="G126" s="54"/>
      <c r="H126" s="54"/>
      <c r="I126" s="54"/>
      <c r="J126" s="80" t="n">
        <f aca="false">J75</f>
        <v>153.046901626667</v>
      </c>
      <c r="K126" s="6"/>
      <c r="L126" s="74"/>
      <c r="M126" s="6"/>
      <c r="N126" s="6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customFormat="false" ht="14.25" hidden="false" customHeight="true" outlineLevel="0" collapsed="false">
      <c r="A127" s="51"/>
      <c r="B127" s="77" t="s">
        <v>64</v>
      </c>
      <c r="C127" s="54" t="str">
        <f aca="false">B78</f>
        <v>MÓDULO 4 – CUSTO DE REPOSIÇÃO DO PROFISSIONAL AUSENTE</v>
      </c>
      <c r="D127" s="54"/>
      <c r="E127" s="54"/>
      <c r="F127" s="54"/>
      <c r="G127" s="54"/>
      <c r="H127" s="54"/>
      <c r="I127" s="54"/>
      <c r="J127" s="80" t="n">
        <f aca="false">J98</f>
        <v>87.3681998191937</v>
      </c>
      <c r="K127" s="6"/>
      <c r="L127" s="74"/>
      <c r="M127" s="6"/>
      <c r="N127" s="6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customFormat="false" ht="14.25" hidden="false" customHeight="true" outlineLevel="0" collapsed="false">
      <c r="A128" s="51"/>
      <c r="B128" s="77" t="s">
        <v>89</v>
      </c>
      <c r="C128" s="54" t="str">
        <f aca="false">B101</f>
        <v>MÓDULO 5 – INSUMOS DIVERSOS</v>
      </c>
      <c r="D128" s="54"/>
      <c r="E128" s="54"/>
      <c r="F128" s="54"/>
      <c r="G128" s="54"/>
      <c r="H128" s="54"/>
      <c r="I128" s="54"/>
      <c r="J128" s="80" t="n">
        <f aca="false">J107</f>
        <v>0</v>
      </c>
      <c r="K128" s="6"/>
      <c r="L128" s="74"/>
      <c r="M128" s="6"/>
      <c r="N128" s="6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customFormat="false" ht="14.25" hidden="false" customHeight="true" outlineLevel="0" collapsed="false">
      <c r="A129" s="51"/>
      <c r="B129" s="77"/>
      <c r="C129" s="77" t="s">
        <v>178</v>
      </c>
      <c r="D129" s="77"/>
      <c r="E129" s="77"/>
      <c r="F129" s="77"/>
      <c r="G129" s="77"/>
      <c r="H129" s="77"/>
      <c r="I129" s="77"/>
      <c r="J129" s="82" t="n">
        <f aca="false">(SUM(J124:J128))</f>
        <v>4442.09308251253</v>
      </c>
      <c r="K129" s="6"/>
      <c r="L129" s="74"/>
      <c r="M129" s="6"/>
      <c r="N129" s="6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customFormat="false" ht="12.75" hidden="false" customHeight="true" outlineLevel="0" collapsed="false">
      <c r="A130" s="51"/>
      <c r="B130" s="77" t="s">
        <v>105</v>
      </c>
      <c r="C130" s="54" t="str">
        <f aca="false">B110</f>
        <v>MÓDULO 6 – CUSTOS INDIRETOS, TRIBUTOS E LUCRO</v>
      </c>
      <c r="D130" s="54"/>
      <c r="E130" s="54"/>
      <c r="F130" s="54"/>
      <c r="G130" s="54"/>
      <c r="H130" s="54"/>
      <c r="I130" s="54"/>
      <c r="J130" s="80" t="n">
        <f aca="false">J119</f>
        <v>137.384322139563</v>
      </c>
      <c r="K130" s="6"/>
      <c r="L130" s="6"/>
      <c r="M130" s="6"/>
      <c r="N130" s="6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customFormat="false" ht="14.25" hidden="false" customHeight="true" outlineLevel="0" collapsed="false">
      <c r="A131" s="51"/>
      <c r="B131" s="77" t="s">
        <v>179</v>
      </c>
      <c r="C131" s="77"/>
      <c r="D131" s="77"/>
      <c r="E131" s="77"/>
      <c r="F131" s="77"/>
      <c r="G131" s="77"/>
      <c r="H131" s="77"/>
      <c r="I131" s="77"/>
      <c r="J131" s="82" t="n">
        <f aca="false">(SUM(J129:J130))</f>
        <v>4579.47740465209</v>
      </c>
      <c r="K131" s="6"/>
      <c r="L131" s="6"/>
      <c r="M131" s="6"/>
      <c r="N131" s="6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customFormat="false" ht="14.25" hidden="false" customHeight="true" outlineLevel="0" collapsed="false">
      <c r="A132" s="51"/>
      <c r="B132" s="77"/>
      <c r="C132" s="106" t="s">
        <v>180</v>
      </c>
      <c r="D132" s="106"/>
      <c r="E132" s="106"/>
      <c r="F132" s="106"/>
      <c r="G132" s="106"/>
      <c r="H132" s="106"/>
      <c r="I132" s="77" t="n">
        <f aca="false">F10</f>
        <v>1</v>
      </c>
      <c r="J132" s="82" t="n">
        <f aca="false">J131*I132</f>
        <v>4579.47740465209</v>
      </c>
      <c r="K132" s="6"/>
      <c r="L132" s="6"/>
      <c r="M132" s="6"/>
      <c r="N132" s="6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customFormat="false" ht="14.25" hidden="false" customHeight="true" outlineLevel="0" collapsed="false">
      <c r="A133" s="51"/>
      <c r="B133" s="57"/>
      <c r="C133" s="57"/>
      <c r="D133" s="57"/>
      <c r="E133" s="57"/>
      <c r="F133" s="57"/>
      <c r="G133" s="57"/>
      <c r="H133" s="57"/>
      <c r="I133" s="57"/>
      <c r="J133" s="115" t="s">
        <v>181</v>
      </c>
      <c r="K133" s="74"/>
      <c r="L133" s="74"/>
      <c r="M133" s="74"/>
      <c r="N133" s="6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customFormat="false" ht="12.75" hidden="false" customHeight="true" outlineLevel="0" collapsed="false">
      <c r="A134" s="51"/>
      <c r="B134" s="57"/>
      <c r="C134" s="57"/>
      <c r="D134" s="57"/>
      <c r="E134" s="57"/>
      <c r="F134" s="57"/>
      <c r="G134" s="57"/>
      <c r="H134" s="57"/>
      <c r="I134" s="75"/>
      <c r="J134" s="76" t="n">
        <f aca="false">J131/J28</f>
        <v>1.8706269736354</v>
      </c>
      <c r="K134" s="74"/>
      <c r="L134" s="6"/>
      <c r="M134" s="6"/>
      <c r="N134" s="6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customFormat="false" ht="51" hidden="false" customHeight="true" outlineLevel="0" collapsed="false">
      <c r="A135" s="5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6"/>
      <c r="M135" s="74"/>
      <c r="N135" s="6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customFormat="false" ht="12.75" hidden="false" customHeight="true" outlineLevel="0" collapsed="false">
      <c r="A136" s="5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6"/>
      <c r="M136" s="6"/>
      <c r="N136" s="6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customFormat="false" ht="14.25" hidden="false" customHeight="true" outlineLevel="0" collapsed="false">
      <c r="A137" s="5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6"/>
      <c r="M137" s="6"/>
      <c r="N137" s="6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customFormat="false" ht="14.25" hidden="false" customHeight="true" outlineLevel="0" collapsed="false">
      <c r="A138" s="5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6"/>
      <c r="M138" s="6"/>
      <c r="N138" s="6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customFormat="false" ht="14.25" hidden="false" customHeight="true" outlineLevel="0" collapsed="false">
      <c r="A139" s="5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6"/>
      <c r="M139" s="6"/>
      <c r="N139" s="6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customFormat="false" ht="14.25" hidden="false" customHeight="true" outlineLevel="0" collapsed="false">
      <c r="A140" s="5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6"/>
      <c r="M140" s="6"/>
      <c r="N140" s="6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customFormat="false" ht="14.25" hidden="false" customHeight="true" outlineLevel="0" collapsed="false">
      <c r="A141" s="5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6"/>
      <c r="M141" s="6"/>
      <c r="N141" s="6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customFormat="false" ht="14.25" hidden="false" customHeight="true" outlineLevel="0" collapsed="false">
      <c r="A142" s="5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6"/>
      <c r="M142" s="6"/>
      <c r="N142" s="6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customFormat="false" ht="14.25" hidden="false" customHeight="true" outlineLevel="0" collapsed="false">
      <c r="A143" s="5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6"/>
      <c r="M143" s="6"/>
      <c r="N143" s="6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customFormat="false" ht="14.25" hidden="false" customHeight="true" outlineLevel="0" collapsed="false">
      <c r="A144" s="5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6"/>
      <c r="M144" s="6"/>
      <c r="N144" s="6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customFormat="false" ht="14.25" hidden="false" customHeight="true" outlineLevel="0" collapsed="false">
      <c r="A145" s="5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6"/>
      <c r="M145" s="6"/>
      <c r="N145" s="6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customFormat="false" ht="14.25" hidden="false" customHeight="true" outlineLevel="0" collapsed="false">
      <c r="A146" s="5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6"/>
      <c r="M146" s="6"/>
      <c r="N146" s="6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customFormat="false" ht="14.25" hidden="false" customHeight="true" outlineLevel="0" collapsed="false">
      <c r="A147" s="5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6"/>
      <c r="M147" s="6"/>
      <c r="N147" s="6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customFormat="false" ht="14.25" hidden="false" customHeight="true" outlineLevel="0" collapsed="false">
      <c r="A148" s="5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6"/>
      <c r="M148" s="6"/>
      <c r="N148" s="6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customFormat="false" ht="14.25" hidden="false" customHeight="true" outlineLevel="0" collapsed="false">
      <c r="A149" s="5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customFormat="false" ht="14.25" hidden="false" customHeight="true" outlineLevel="0" collapsed="false">
      <c r="A150" s="5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customFormat="false" ht="14.25" hidden="false" customHeight="true" outlineLevel="0" collapsed="false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customFormat="false" ht="14.25" hidden="false" customHeight="true" outlineLevel="0" collapsed="false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customFormat="false" ht="14.25" hidden="false" customHeight="true" outlineLevel="0" collapsed="false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customFormat="false" ht="14.25" hidden="false" customHeight="true" outlineLevel="0" collapsed="false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customFormat="false" ht="14.25" hidden="false" customHeight="true" outlineLevel="0" collapsed="false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customFormat="false" ht="14.25" hidden="false" customHeight="true" outlineLevel="0" collapsed="false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customFormat="false" ht="14.25" hidden="false" customHeight="true" outlineLevel="0" collapsed="false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customFormat="false" ht="14.25" hidden="false" customHeight="true" outlineLevel="0" collapsed="false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customFormat="false" ht="14.25" hidden="false" customHeight="true" outlineLevel="0" collapsed="false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customFormat="false" ht="14.25" hidden="false" customHeight="true" outlineLevel="0" collapsed="false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customFormat="false" ht="14.25" hidden="false" customHeight="true" outlineLevel="0" collapsed="false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customFormat="false" ht="14.25" hidden="false" customHeight="true" outlineLevel="0" collapsed="false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customFormat="false" ht="14.25" hidden="false" customHeight="true" outlineLevel="0" collapsed="false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customFormat="false" ht="14.25" hidden="false" customHeight="true" outlineLevel="0" collapsed="false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customFormat="false" ht="14.25" hidden="false" customHeight="true" outlineLevel="0" collapsed="false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customFormat="false" ht="14.25" hidden="false" customHeight="true" outlineLevel="0" collapsed="false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customFormat="false" ht="14.25" hidden="false" customHeight="true" outlineLevel="0" collapsed="false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customFormat="false" ht="14.25" hidden="false" customHeight="true" outlineLevel="0" collapsed="false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customFormat="false" ht="14.25" hidden="false" customHeight="true" outlineLevel="0" collapsed="false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customFormat="false" ht="14.25" hidden="false" customHeight="true" outlineLevel="0" collapsed="false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customFormat="false" ht="14.25" hidden="false" customHeight="true" outlineLevel="0" collapsed="false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customFormat="false" ht="14.25" hidden="false" customHeight="true" outlineLevel="0" collapsed="false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customFormat="false" ht="14.25" hidden="false" customHeight="true" outlineLevel="0" collapsed="false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customFormat="false" ht="14.25" hidden="false" customHeight="true" outlineLevel="0" collapsed="false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customFormat="false" ht="14.25" hidden="false" customHeight="true" outlineLevel="0" collapsed="false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customFormat="false" ht="14.25" hidden="false" customHeight="true" outlineLevel="0" collapsed="false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customFormat="false" ht="14.25" hidden="false" customHeight="true" outlineLevel="0" collapsed="false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customFormat="false" ht="14.25" hidden="false" customHeight="true" outlineLevel="0" collapsed="false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customFormat="false" ht="14.25" hidden="false" customHeight="true" outlineLevel="0" collapsed="false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customFormat="false" ht="14.25" hidden="false" customHeight="true" outlineLevel="0" collapsed="false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customFormat="false" ht="14.25" hidden="false" customHeight="true" outlineLevel="0" collapsed="false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customFormat="false" ht="14.25" hidden="false" customHeight="true" outlineLevel="0" collapsed="false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customFormat="false" ht="14.25" hidden="false" customHeight="true" outlineLevel="0" collapsed="false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customFormat="false" ht="14.25" hidden="false" customHeight="true" outlineLevel="0" collapsed="false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customFormat="false" ht="14.25" hidden="false" customHeight="true" outlineLevel="0" collapsed="false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customFormat="false" ht="14.25" hidden="false" customHeight="true" outlineLevel="0" collapsed="false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customFormat="false" ht="14.25" hidden="false" customHeight="true" outlineLevel="0" collapsed="false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customFormat="false" ht="14.25" hidden="false" customHeight="true" outlineLevel="0" collapsed="false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customFormat="false" ht="14.25" hidden="false" customHeight="true" outlineLevel="0" collapsed="false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customFormat="false" ht="14.25" hidden="false" customHeight="true" outlineLevel="0" collapsed="false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customFormat="false" ht="14.25" hidden="false" customHeight="true" outlineLevel="0" collapsed="false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customFormat="false" ht="14.25" hidden="false" customHeight="true" outlineLevel="0" collapsed="false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customFormat="false" ht="14.25" hidden="false" customHeight="true" outlineLevel="0" collapsed="false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customFormat="false" ht="14.25" hidden="false" customHeight="true" outlineLevel="0" collapsed="false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customFormat="false" ht="14.25" hidden="false" customHeight="true" outlineLevel="0" collapsed="false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customFormat="false" ht="14.25" hidden="false" customHeight="true" outlineLevel="0" collapsed="false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customFormat="false" ht="14.25" hidden="false" customHeight="true" outlineLevel="0" collapsed="false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customFormat="false" ht="14.25" hidden="false" customHeight="true" outlineLevel="0" collapsed="false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customFormat="false" ht="14.25" hidden="false" customHeight="true" outlineLevel="0" collapsed="false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customFormat="false" ht="14.25" hidden="false" customHeight="true" outlineLevel="0" collapsed="false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customFormat="false" ht="14.25" hidden="false" customHeight="true" outlineLevel="0" collapsed="false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customFormat="false" ht="14.25" hidden="false" customHeight="true" outlineLevel="0" collapsed="false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customFormat="false" ht="14.25" hidden="false" customHeight="true" outlineLevel="0" collapsed="false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customFormat="false" ht="14.25" hidden="false" customHeight="true" outlineLevel="0" collapsed="false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customFormat="false" ht="14.25" hidden="false" customHeight="true" outlineLevel="0" collapsed="false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customFormat="false" ht="14.25" hidden="false" customHeight="true" outlineLevel="0" collapsed="false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customFormat="false" ht="14.25" hidden="false" customHeight="true" outlineLevel="0" collapsed="false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customFormat="false" ht="14.25" hidden="false" customHeight="true" outlineLevel="0" collapsed="false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customFormat="false" ht="14.25" hidden="false" customHeight="true" outlineLevel="0" collapsed="false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customFormat="false" ht="14.25" hidden="false" customHeight="true" outlineLevel="0" collapsed="false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customFormat="false" ht="14.25" hidden="false" customHeight="true" outlineLevel="0" collapsed="false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customFormat="false" ht="14.25" hidden="false" customHeight="true" outlineLevel="0" collapsed="false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customFormat="false" ht="14.25" hidden="false" customHeight="true" outlineLevel="0" collapsed="false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customFormat="false" ht="14.25" hidden="false" customHeight="true" outlineLevel="0" collapsed="false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customFormat="false" ht="14.25" hidden="false" customHeight="true" outlineLevel="0" collapsed="false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customFormat="false" ht="14.25" hidden="false" customHeight="true" outlineLevel="0" collapsed="false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customFormat="false" ht="14.25" hidden="false" customHeight="true" outlineLevel="0" collapsed="false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customFormat="false" ht="14.25" hidden="false" customHeight="true" outlineLevel="0" collapsed="false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customFormat="false" ht="14.25" hidden="false" customHeight="true" outlineLevel="0" collapsed="false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customFormat="false" ht="14.25" hidden="false" customHeight="true" outlineLevel="0" collapsed="false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customFormat="false" ht="14.25" hidden="false" customHeight="true" outlineLevel="0" collapsed="false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customFormat="false" ht="14.25" hidden="false" customHeight="true" outlineLevel="0" collapsed="false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customFormat="false" ht="14.25" hidden="false" customHeight="true" outlineLevel="0" collapsed="false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customFormat="false" ht="14.25" hidden="false" customHeight="true" outlineLevel="0" collapsed="false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customFormat="false" ht="14.25" hidden="false" customHeight="true" outlineLevel="0" collapsed="false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customFormat="false" ht="14.25" hidden="false" customHeight="true" outlineLevel="0" collapsed="false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customFormat="false" ht="14.25" hidden="false" customHeight="true" outlineLevel="0" collapsed="false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customFormat="false" ht="14.25" hidden="false" customHeight="true" outlineLevel="0" collapsed="false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customFormat="false" ht="14.25" hidden="false" customHeight="true" outlineLevel="0" collapsed="false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customFormat="false" ht="14.25" hidden="false" customHeight="true" outlineLevel="0" collapsed="false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customFormat="false" ht="14.25" hidden="false" customHeight="true" outlineLevel="0" collapsed="false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customFormat="false" ht="14.25" hidden="false" customHeight="true" outlineLevel="0" collapsed="false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customFormat="false" ht="14.25" hidden="false" customHeight="true" outlineLevel="0" collapsed="false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customFormat="false" ht="14.25" hidden="false" customHeight="true" outlineLevel="0" collapsed="false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customFormat="false" ht="14.25" hidden="false" customHeight="true" outlineLevel="0" collapsed="false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customFormat="false" ht="14.25" hidden="false" customHeight="true" outlineLevel="0" collapsed="false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customFormat="false" ht="14.25" hidden="false" customHeight="true" outlineLevel="0" collapsed="false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customFormat="false" ht="14.25" hidden="false" customHeight="true" outlineLevel="0" collapsed="false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customFormat="false" ht="14.25" hidden="false" customHeight="true" outlineLevel="0" collapsed="false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customFormat="false" ht="14.25" hidden="false" customHeight="true" outlineLevel="0" collapsed="false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customFormat="false" ht="14.25" hidden="false" customHeight="true" outlineLevel="0" collapsed="false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customFormat="false" ht="14.25" hidden="false" customHeight="true" outlineLevel="0" collapsed="false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customFormat="false" ht="14.25" hidden="false" customHeight="true" outlineLevel="0" collapsed="false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customFormat="false" ht="14.25" hidden="false" customHeight="true" outlineLevel="0" collapsed="false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customFormat="false" ht="14.25" hidden="false" customHeight="true" outlineLevel="0" collapsed="false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customFormat="false" ht="14.25" hidden="false" customHeight="true" outlineLevel="0" collapsed="false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customFormat="false" ht="14.25" hidden="false" customHeight="true" outlineLevel="0" collapsed="false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customFormat="false" ht="14.25" hidden="false" customHeight="true" outlineLevel="0" collapsed="false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customFormat="false" ht="14.25" hidden="false" customHeight="true" outlineLevel="0" collapsed="false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customFormat="false" ht="14.25" hidden="false" customHeight="true" outlineLevel="0" collapsed="false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customFormat="false" ht="14.25" hidden="false" customHeight="true" outlineLevel="0" collapsed="false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customFormat="false" ht="14.25" hidden="false" customHeight="true" outlineLevel="0" collapsed="false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customFormat="false" ht="14.25" hidden="false" customHeight="true" outlineLevel="0" collapsed="false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customFormat="false" ht="14.25" hidden="false" customHeight="true" outlineLevel="0" collapsed="false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customFormat="false" ht="14.25" hidden="false" customHeight="true" outlineLevel="0" collapsed="false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customFormat="false" ht="14.25" hidden="false" customHeight="true" outlineLevel="0" collapsed="false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customFormat="false" ht="14.25" hidden="false" customHeight="true" outlineLevel="0" collapsed="false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customFormat="false" ht="14.25" hidden="false" customHeight="true" outlineLevel="0" collapsed="false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customFormat="false" ht="14.25" hidden="false" customHeight="true" outlineLevel="0" collapsed="false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customFormat="false" ht="14.25" hidden="false" customHeight="true" outlineLevel="0" collapsed="false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customFormat="false" ht="14.25" hidden="false" customHeight="true" outlineLevel="0" collapsed="false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customFormat="false" ht="14.25" hidden="false" customHeight="true" outlineLevel="0" collapsed="false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2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2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2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2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2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2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2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2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2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2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2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2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2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2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2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2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2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2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2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2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2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2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2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2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2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2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2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2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2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2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2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2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2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2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2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2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2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2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2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2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2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2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2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2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2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2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2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2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2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2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2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2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2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2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2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2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2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2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2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2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2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2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2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2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2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2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2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2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2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2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2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2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2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2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2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2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2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2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2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2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2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2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2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2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2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2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2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2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2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2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2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2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2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2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2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2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2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2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2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2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2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2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2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2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2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2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2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2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2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2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2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2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2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2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2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2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2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2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2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2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2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2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2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2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2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2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2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2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2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2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2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2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2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2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2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2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2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2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2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2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2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2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2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2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2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2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2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2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2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2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2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2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2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2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2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2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2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2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2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2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2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2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2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2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2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2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2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2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2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2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2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2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2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2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2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2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2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2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2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2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2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2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2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2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2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2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2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2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2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2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2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2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2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2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2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2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2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2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2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2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2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2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2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2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2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2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2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2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2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2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2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2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2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2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2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2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2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2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2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2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2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2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2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2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2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2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2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2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2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2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2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2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2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2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2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2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2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2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2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2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2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2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2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2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2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2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2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2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2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2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2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2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2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2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2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2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2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2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2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2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2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2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2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2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2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2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2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2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2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2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2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2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2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2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2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2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2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2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2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2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2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2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2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2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2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2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2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2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2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2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2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2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2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2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2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2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2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2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2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2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2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2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2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2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2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2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2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2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2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2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2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2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2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2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2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2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2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2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2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2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2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2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2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2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2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2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2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2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2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2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2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2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2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2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2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2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2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2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2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2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2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2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2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2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2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2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2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2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2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2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2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2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2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2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2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2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2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2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2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2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2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2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2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2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2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2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2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2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2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2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2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2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2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2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2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2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2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2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2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2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2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2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2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2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2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2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2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2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2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2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2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2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2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2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2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2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2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2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2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2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2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2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2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2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2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2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2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2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2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2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2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2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2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2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2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2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2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2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2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2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2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2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2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2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2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2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2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2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2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2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2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2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2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2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2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2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2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2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2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2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2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2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2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2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2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2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2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2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2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2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2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2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2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2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2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2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2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2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2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2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2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2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2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2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2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2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2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2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2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2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2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2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2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2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2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2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2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2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2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2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2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2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2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2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2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2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2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2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2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2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2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2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2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2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2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2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2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2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2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2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2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2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2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2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2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2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2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2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2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2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2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2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2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2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2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2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2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2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2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2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2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2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2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2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2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2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2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2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2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2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2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2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2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2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2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2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2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2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2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2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2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2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2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2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2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2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2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2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2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2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2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2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2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2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2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2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2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2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2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2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2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2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2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2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2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2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2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2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2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2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2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2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2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2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2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2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2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2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2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2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2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2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2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2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2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2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2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2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2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2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2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2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2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2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2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2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2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2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2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2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2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2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2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2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2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2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2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2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2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2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2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2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2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2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2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2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2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2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2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2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2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2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2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2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2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2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2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2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2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2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2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2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2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2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2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2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2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2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2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2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2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2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2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2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2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2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2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2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2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2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2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2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2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2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2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2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2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2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2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2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2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2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2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2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2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2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sheet="true" password="c59b" objects="true" scenarios="true"/>
  <mergeCells count="123">
    <mergeCell ref="E1:F1"/>
    <mergeCell ref="H1:J1"/>
    <mergeCell ref="B2:J2"/>
    <mergeCell ref="C3:I3"/>
    <mergeCell ref="C4:I4"/>
    <mergeCell ref="C5:I5"/>
    <mergeCell ref="C6:I6"/>
    <mergeCell ref="B8:J8"/>
    <mergeCell ref="B9:D9"/>
    <mergeCell ref="F9:J9"/>
    <mergeCell ref="B10:D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K52:L52"/>
    <mergeCell ref="C53:H53"/>
    <mergeCell ref="C54:H54"/>
    <mergeCell ref="K54:L54"/>
    <mergeCell ref="C55:H55"/>
    <mergeCell ref="C56:H56"/>
    <mergeCell ref="K56:L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  <mergeCell ref="B131:I131"/>
    <mergeCell ref="C132:H132"/>
    <mergeCell ref="B135:K150"/>
  </mergeCells>
  <printOptions headings="false" gridLines="false" gridLinesSet="true" horizontalCentered="false" verticalCentered="false"/>
  <pageMargins left="0.7" right="0.7" top="0.75" bottom="0.75" header="0" footer="0"/>
  <pageSetup paperSize="9" scale="59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000"/>
  <sheetViews>
    <sheetView showFormulas="false" showGridLines="true" showRowColHeaders="true" showZeros="true" rightToLeft="false" tabSelected="false" showOutlineSymbols="true" defaultGridColor="true" view="normal" topLeftCell="A118" colorId="64" zoomScale="100" zoomScaleNormal="100" zoomScalePageLayoutView="100" workbookViewId="0">
      <selection pane="topLeft" activeCell="J132" activeCellId="0" sqref="J132"/>
    </sheetView>
  </sheetViews>
  <sheetFormatPr defaultColWidth="14.58984375" defaultRowHeight="12.75" zeroHeight="false" outlineLevelRow="0" outlineLevelCol="0"/>
  <cols>
    <col collapsed="false" customWidth="true" hidden="false" outlineLevel="0" max="1" min="1" style="1" width="1.42"/>
    <col collapsed="false" customWidth="true" hidden="false" outlineLevel="0" max="2" min="2" style="1" width="8.41"/>
    <col collapsed="false" customWidth="true" hidden="false" outlineLevel="0" max="3" min="3" style="1" width="13.42"/>
    <col collapsed="false" customWidth="true" hidden="false" outlineLevel="0" max="4" min="4" style="1" width="24"/>
    <col collapsed="false" customWidth="true" hidden="false" outlineLevel="0" max="5" min="5" style="1" width="17.41"/>
    <col collapsed="false" customWidth="true" hidden="false" outlineLevel="0" max="6" min="6" style="1" width="26"/>
    <col collapsed="false" customWidth="true" hidden="false" outlineLevel="0" max="7" min="7" style="1" width="10.58"/>
    <col collapsed="false" customWidth="true" hidden="false" outlineLevel="0" max="8" min="8" style="1" width="12.86"/>
    <col collapsed="false" customWidth="true" hidden="false" outlineLevel="0" max="9" min="9" style="1" width="9.13"/>
    <col collapsed="false" customWidth="true" hidden="false" outlineLevel="0" max="10" min="10" style="1" width="21.14"/>
    <col collapsed="false" customWidth="true" hidden="false" outlineLevel="0" max="11" min="11" style="1" width="25.71"/>
    <col collapsed="false" customWidth="true" hidden="false" outlineLevel="0" max="12" min="12" style="1" width="17.71"/>
    <col collapsed="false" customWidth="true" hidden="false" outlineLevel="0" max="13" min="13" style="1" width="18"/>
    <col collapsed="false" customWidth="true" hidden="false" outlineLevel="0" max="14" min="14" style="1" width="17.58"/>
    <col collapsed="false" customWidth="true" hidden="false" outlineLevel="0" max="26" min="15" style="1" width="7.87"/>
    <col collapsed="false" customWidth="true" hidden="false" outlineLevel="0" max="27" min="27" style="1" width="14.29"/>
  </cols>
  <sheetData>
    <row r="1" customFormat="false" ht="16.5" hidden="false" customHeight="true" outlineLevel="0" collapsed="false">
      <c r="A1" s="51"/>
      <c r="B1" s="52"/>
      <c r="C1" s="52"/>
      <c r="D1" s="52"/>
      <c r="E1" s="52"/>
      <c r="F1" s="52"/>
      <c r="G1" s="52"/>
      <c r="H1" s="52"/>
      <c r="I1" s="52"/>
      <c r="J1" s="52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3"/>
    </row>
    <row r="2" customFormat="false" ht="16.5" hidden="false" customHeight="true" outlineLevel="0" collapsed="false">
      <c r="A2" s="51"/>
      <c r="B2" s="53" t="s">
        <v>56</v>
      </c>
      <c r="C2" s="53"/>
      <c r="D2" s="53"/>
      <c r="E2" s="53"/>
      <c r="F2" s="53"/>
      <c r="G2" s="53"/>
      <c r="H2" s="53"/>
      <c r="I2" s="53"/>
      <c r="J2" s="53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3"/>
    </row>
    <row r="3" customFormat="false" ht="16.5" hidden="false" customHeight="true" outlineLevel="0" collapsed="false">
      <c r="A3" s="51"/>
      <c r="B3" s="54" t="s">
        <v>57</v>
      </c>
      <c r="C3" s="54" t="s">
        <v>58</v>
      </c>
      <c r="D3" s="54"/>
      <c r="E3" s="54"/>
      <c r="F3" s="54"/>
      <c r="G3" s="54"/>
      <c r="H3" s="54"/>
      <c r="I3" s="54"/>
      <c r="J3" s="55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3"/>
    </row>
    <row r="4" customFormat="false" ht="16.5" hidden="false" customHeight="true" outlineLevel="0" collapsed="false">
      <c r="A4" s="51"/>
      <c r="B4" s="54" t="s">
        <v>59</v>
      </c>
      <c r="C4" s="54" t="s">
        <v>60</v>
      </c>
      <c r="D4" s="54"/>
      <c r="E4" s="54"/>
      <c r="F4" s="54"/>
      <c r="G4" s="54"/>
      <c r="H4" s="54"/>
      <c r="I4" s="54"/>
      <c r="J4" s="54" t="s">
        <v>61</v>
      </c>
      <c r="K4" s="5"/>
      <c r="L4" s="5"/>
      <c r="M4" s="5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3"/>
    </row>
    <row r="5" customFormat="false" ht="16.5" hidden="false" customHeight="true" outlineLevel="0" collapsed="false">
      <c r="A5" s="51"/>
      <c r="B5" s="54" t="s">
        <v>62</v>
      </c>
      <c r="C5" s="54" t="s">
        <v>63</v>
      </c>
      <c r="D5" s="54"/>
      <c r="E5" s="54"/>
      <c r="F5" s="54"/>
      <c r="G5" s="54"/>
      <c r="H5" s="54"/>
      <c r="I5" s="54"/>
      <c r="J5" s="54" t="n">
        <v>2024</v>
      </c>
      <c r="K5" s="5"/>
      <c r="L5" s="5"/>
      <c r="M5" s="5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3"/>
    </row>
    <row r="6" customFormat="false" ht="16.5" hidden="false" customHeight="true" outlineLevel="0" collapsed="false">
      <c r="A6" s="51"/>
      <c r="B6" s="54" t="s">
        <v>64</v>
      </c>
      <c r="C6" s="54" t="s">
        <v>65</v>
      </c>
      <c r="D6" s="54"/>
      <c r="E6" s="54"/>
      <c r="F6" s="54"/>
      <c r="G6" s="54"/>
      <c r="H6" s="54"/>
      <c r="I6" s="54"/>
      <c r="J6" s="54" t="n">
        <v>6</v>
      </c>
      <c r="K6" s="5"/>
      <c r="L6" s="5"/>
      <c r="M6" s="5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3"/>
    </row>
    <row r="7" customFormat="false" ht="16.5" hidden="false" customHeight="true" outlineLevel="0" collapsed="false">
      <c r="A7" s="51"/>
      <c r="B7" s="57"/>
      <c r="C7" s="57"/>
      <c r="D7" s="57"/>
      <c r="E7" s="57"/>
      <c r="F7" s="57"/>
      <c r="G7" s="57"/>
      <c r="H7" s="57"/>
      <c r="I7" s="57"/>
      <c r="J7" s="58" t="n">
        <v>15.22</v>
      </c>
      <c r="K7" s="5"/>
      <c r="L7" s="5"/>
      <c r="M7" s="5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3"/>
    </row>
    <row r="8" customFormat="false" ht="12.75" hidden="false" customHeight="true" outlineLevel="0" collapsed="false">
      <c r="A8" s="51"/>
      <c r="B8" s="53" t="s">
        <v>66</v>
      </c>
      <c r="C8" s="53"/>
      <c r="D8" s="53"/>
      <c r="E8" s="53"/>
      <c r="F8" s="53"/>
      <c r="G8" s="53"/>
      <c r="H8" s="53"/>
      <c r="I8" s="53"/>
      <c r="J8" s="53"/>
      <c r="K8" s="5"/>
      <c r="L8" s="5"/>
      <c r="M8" s="5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3"/>
    </row>
    <row r="9" customFormat="false" ht="12.75" hidden="false" customHeight="true" outlineLevel="0" collapsed="false">
      <c r="A9" s="51"/>
      <c r="B9" s="54" t="s">
        <v>67</v>
      </c>
      <c r="C9" s="54"/>
      <c r="D9" s="54" t="s">
        <v>68</v>
      </c>
      <c r="E9" s="54"/>
      <c r="F9" s="54" t="s">
        <v>69</v>
      </c>
      <c r="G9" s="54"/>
      <c r="H9" s="54"/>
      <c r="I9" s="54"/>
      <c r="J9" s="54"/>
      <c r="K9" s="5"/>
      <c r="L9" s="5"/>
      <c r="M9" s="5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3"/>
    </row>
    <row r="10" customFormat="false" ht="12.75" hidden="false" customHeight="true" outlineLevel="0" collapsed="false">
      <c r="A10" s="51"/>
      <c r="B10" s="59" t="s">
        <v>189</v>
      </c>
      <c r="C10" s="59"/>
      <c r="D10" s="54" t="s">
        <v>190</v>
      </c>
      <c r="E10" s="54"/>
      <c r="F10" s="59"/>
      <c r="G10" s="59"/>
      <c r="H10" s="59"/>
      <c r="I10" s="59"/>
      <c r="J10" s="59"/>
      <c r="K10" s="5"/>
      <c r="L10" s="5"/>
      <c r="M10" s="5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3"/>
    </row>
    <row r="11" customFormat="false" ht="12.75" hidden="false" customHeight="true" outlineLevel="0" collapsed="false">
      <c r="A11" s="51"/>
      <c r="B11" s="57"/>
      <c r="C11" s="57"/>
      <c r="D11" s="57"/>
      <c r="E11" s="57"/>
      <c r="F11" s="57"/>
      <c r="G11" s="57"/>
      <c r="H11" s="57"/>
      <c r="I11" s="57"/>
      <c r="J11" s="57"/>
      <c r="K11" s="5"/>
      <c r="L11" s="5"/>
      <c r="M11" s="5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3"/>
    </row>
    <row r="12" customFormat="false" ht="16.5" hidden="false" customHeight="true" outlineLevel="0" collapsed="false">
      <c r="A12" s="51"/>
      <c r="B12" s="53" t="s">
        <v>71</v>
      </c>
      <c r="C12" s="53"/>
      <c r="D12" s="53"/>
      <c r="E12" s="53"/>
      <c r="F12" s="53"/>
      <c r="G12" s="53"/>
      <c r="H12" s="53"/>
      <c r="I12" s="53"/>
      <c r="J12" s="53"/>
      <c r="K12" s="5"/>
      <c r="L12" s="5"/>
      <c r="M12" s="5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3"/>
    </row>
    <row r="13" customFormat="false" ht="12.75" hidden="false" customHeight="true" outlineLevel="0" collapsed="false">
      <c r="A13" s="51"/>
      <c r="B13" s="54" t="n">
        <v>1</v>
      </c>
      <c r="C13" s="54" t="s">
        <v>72</v>
      </c>
      <c r="D13" s="54"/>
      <c r="E13" s="54"/>
      <c r="F13" s="54"/>
      <c r="G13" s="54"/>
      <c r="H13" s="54"/>
      <c r="I13" s="54"/>
      <c r="J13" s="54"/>
      <c r="K13" s="6"/>
      <c r="L13" s="6"/>
      <c r="M13" s="6"/>
      <c r="N13" s="6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3"/>
    </row>
    <row r="14" customFormat="false" ht="12.75" hidden="false" customHeight="true" outlineLevel="0" collapsed="false">
      <c r="A14" s="51"/>
      <c r="B14" s="54" t="n">
        <v>2</v>
      </c>
      <c r="C14" s="54" t="s">
        <v>73</v>
      </c>
      <c r="D14" s="54"/>
      <c r="E14" s="54"/>
      <c r="F14" s="54"/>
      <c r="G14" s="54"/>
      <c r="H14" s="54"/>
      <c r="I14" s="54"/>
      <c r="J14" s="59"/>
      <c r="K14" s="6"/>
      <c r="L14" s="6"/>
      <c r="M14" s="6"/>
      <c r="N14" s="6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3"/>
    </row>
    <row r="15" customFormat="false" ht="12.75" hidden="false" customHeight="true" outlineLevel="0" collapsed="false">
      <c r="A15" s="51"/>
      <c r="B15" s="54" t="n">
        <v>3</v>
      </c>
      <c r="C15" s="54" t="s">
        <v>75</v>
      </c>
      <c r="D15" s="54"/>
      <c r="E15" s="54"/>
      <c r="F15" s="54"/>
      <c r="G15" s="54"/>
      <c r="H15" s="54"/>
      <c r="I15" s="54"/>
      <c r="J15" s="125"/>
      <c r="K15" s="6"/>
      <c r="L15" s="6"/>
      <c r="M15" s="6"/>
      <c r="N15" s="6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3"/>
    </row>
    <row r="16" customFormat="false" ht="24.75" hidden="false" customHeight="true" outlineLevel="0" collapsed="false">
      <c r="A16" s="51"/>
      <c r="B16" s="62" t="n">
        <v>4</v>
      </c>
      <c r="C16" s="63" t="s">
        <v>76</v>
      </c>
      <c r="D16" s="63"/>
      <c r="E16" s="63"/>
      <c r="F16" s="63"/>
      <c r="G16" s="63"/>
      <c r="H16" s="63"/>
      <c r="I16" s="63"/>
      <c r="J16" s="64"/>
      <c r="K16" s="6"/>
      <c r="L16" s="6"/>
      <c r="M16" s="6"/>
      <c r="N16" s="6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126"/>
    </row>
    <row r="17" customFormat="false" ht="12.75" hidden="false" customHeight="true" outlineLevel="0" collapsed="false">
      <c r="A17" s="51"/>
      <c r="B17" s="54" t="n">
        <v>5</v>
      </c>
      <c r="C17" s="54" t="s">
        <v>78</v>
      </c>
      <c r="D17" s="54"/>
      <c r="E17" s="54"/>
      <c r="F17" s="54"/>
      <c r="G17" s="54"/>
      <c r="H17" s="54"/>
      <c r="I17" s="54"/>
      <c r="J17" s="54"/>
      <c r="K17" s="61"/>
      <c r="L17" s="6"/>
      <c r="M17" s="6"/>
      <c r="N17" s="6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3"/>
    </row>
    <row r="18" customFormat="false" ht="12.75" hidden="false" customHeight="true" outlineLevel="0" collapsed="false">
      <c r="A18" s="51"/>
      <c r="B18" s="54" t="n">
        <v>6</v>
      </c>
      <c r="C18" s="54" t="s">
        <v>80</v>
      </c>
      <c r="D18" s="54"/>
      <c r="E18" s="54"/>
      <c r="F18" s="54"/>
      <c r="G18" s="54"/>
      <c r="H18" s="54"/>
      <c r="I18" s="54"/>
      <c r="J18" s="127"/>
      <c r="K18" s="6"/>
      <c r="L18" s="6"/>
      <c r="M18" s="6"/>
      <c r="N18" s="6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3"/>
    </row>
    <row r="19" customFormat="false" ht="16.5" hidden="false" customHeight="true" outlineLevel="0" collapsed="false">
      <c r="A19" s="51"/>
      <c r="B19" s="67"/>
      <c r="C19" s="67"/>
      <c r="D19" s="67"/>
      <c r="E19" s="67"/>
      <c r="F19" s="67"/>
      <c r="G19" s="67"/>
      <c r="H19" s="67"/>
      <c r="I19" s="67"/>
      <c r="J19" s="67"/>
      <c r="K19" s="6"/>
      <c r="L19" s="6"/>
      <c r="M19" s="6"/>
      <c r="N19" s="6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3"/>
    </row>
    <row r="20" customFormat="false" ht="16.5" hidden="false" customHeight="true" outlineLevel="0" collapsed="false">
      <c r="A20" s="51"/>
      <c r="B20" s="57"/>
      <c r="C20" s="57"/>
      <c r="D20" s="57"/>
      <c r="E20" s="57"/>
      <c r="F20" s="57"/>
      <c r="G20" s="57"/>
      <c r="H20" s="57"/>
      <c r="I20" s="57"/>
      <c r="J20" s="57"/>
      <c r="K20" s="6"/>
      <c r="L20" s="6"/>
      <c r="M20" s="6"/>
      <c r="N20" s="6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3"/>
    </row>
    <row r="21" customFormat="false" ht="16.5" hidden="false" customHeight="true" outlineLevel="0" collapsed="false">
      <c r="A21" s="51"/>
      <c r="B21" s="53" t="s">
        <v>81</v>
      </c>
      <c r="C21" s="53"/>
      <c r="D21" s="53"/>
      <c r="E21" s="53"/>
      <c r="F21" s="53"/>
      <c r="G21" s="53"/>
      <c r="H21" s="53"/>
      <c r="I21" s="53"/>
      <c r="J21" s="53"/>
      <c r="K21" s="6"/>
      <c r="L21" s="6"/>
      <c r="M21" s="6"/>
      <c r="N21" s="6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3"/>
    </row>
    <row r="22" customFormat="false" ht="12.75" hidden="false" customHeight="true" outlineLevel="0" collapsed="false">
      <c r="A22" s="51"/>
      <c r="B22" s="77" t="n">
        <v>1</v>
      </c>
      <c r="C22" s="77" t="s">
        <v>82</v>
      </c>
      <c r="D22" s="77"/>
      <c r="E22" s="77"/>
      <c r="F22" s="77"/>
      <c r="G22" s="77"/>
      <c r="H22" s="77"/>
      <c r="I22" s="77" t="s">
        <v>83</v>
      </c>
      <c r="J22" s="77" t="s">
        <v>84</v>
      </c>
      <c r="K22" s="6"/>
      <c r="L22" s="6"/>
      <c r="M22" s="6"/>
      <c r="N22" s="6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3"/>
    </row>
    <row r="23" customFormat="false" ht="12.75" hidden="false" customHeight="true" outlineLevel="0" collapsed="false">
      <c r="A23" s="51"/>
      <c r="B23" s="77" t="s">
        <v>57</v>
      </c>
      <c r="C23" s="54" t="s">
        <v>85</v>
      </c>
      <c r="D23" s="54"/>
      <c r="E23" s="54"/>
      <c r="F23" s="54"/>
      <c r="G23" s="54"/>
      <c r="H23" s="54"/>
      <c r="I23" s="54"/>
      <c r="J23" s="80"/>
      <c r="K23" s="6"/>
      <c r="L23" s="6"/>
      <c r="M23" s="6"/>
      <c r="N23" s="6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3"/>
    </row>
    <row r="24" customFormat="false" ht="12.75" hidden="false" customHeight="true" outlineLevel="0" collapsed="false">
      <c r="A24" s="51"/>
      <c r="B24" s="77" t="s">
        <v>59</v>
      </c>
      <c r="C24" s="54" t="s">
        <v>86</v>
      </c>
      <c r="D24" s="54"/>
      <c r="E24" s="54"/>
      <c r="F24" s="54"/>
      <c r="G24" s="54"/>
      <c r="H24" s="54"/>
      <c r="I24" s="79"/>
      <c r="J24" s="80"/>
      <c r="K24" s="6"/>
      <c r="L24" s="6"/>
      <c r="M24" s="6"/>
      <c r="N24" s="6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3"/>
    </row>
    <row r="25" customFormat="false" ht="12.75" hidden="false" customHeight="true" outlineLevel="0" collapsed="false">
      <c r="A25" s="51"/>
      <c r="B25" s="77" t="s">
        <v>62</v>
      </c>
      <c r="C25" s="54" t="s">
        <v>87</v>
      </c>
      <c r="D25" s="54"/>
      <c r="E25" s="54"/>
      <c r="F25" s="54"/>
      <c r="G25" s="54"/>
      <c r="H25" s="54"/>
      <c r="I25" s="128"/>
      <c r="J25" s="80"/>
      <c r="K25" s="72"/>
      <c r="L25" s="6"/>
      <c r="M25" s="6"/>
      <c r="N25" s="6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3"/>
    </row>
    <row r="26" customFormat="false" ht="12.75" hidden="false" customHeight="true" outlineLevel="0" collapsed="false">
      <c r="A26" s="51"/>
      <c r="B26" s="77" t="s">
        <v>64</v>
      </c>
      <c r="C26" s="54" t="s">
        <v>88</v>
      </c>
      <c r="D26" s="54"/>
      <c r="E26" s="54"/>
      <c r="F26" s="54"/>
      <c r="G26" s="54"/>
      <c r="H26" s="54"/>
      <c r="I26" s="79"/>
      <c r="J26" s="80"/>
      <c r="K26" s="6"/>
      <c r="L26" s="6"/>
      <c r="M26" s="6"/>
      <c r="N26" s="6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3"/>
    </row>
    <row r="27" customFormat="false" ht="12.75" hidden="false" customHeight="true" outlineLevel="0" collapsed="false">
      <c r="A27" s="51"/>
      <c r="B27" s="77" t="s">
        <v>89</v>
      </c>
      <c r="C27" s="54" t="s">
        <v>90</v>
      </c>
      <c r="D27" s="54"/>
      <c r="E27" s="54"/>
      <c r="F27" s="54"/>
      <c r="G27" s="54"/>
      <c r="H27" s="54"/>
      <c r="I27" s="79"/>
      <c r="J27" s="80"/>
      <c r="K27" s="6"/>
      <c r="L27" s="6"/>
      <c r="M27" s="6"/>
      <c r="N27" s="6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3"/>
    </row>
    <row r="28" customFormat="false" ht="12.75" hidden="false" customHeight="true" outlineLevel="0" collapsed="false">
      <c r="A28" s="51"/>
      <c r="B28" s="77" t="s">
        <v>91</v>
      </c>
      <c r="C28" s="77"/>
      <c r="D28" s="77"/>
      <c r="E28" s="77"/>
      <c r="F28" s="77"/>
      <c r="G28" s="77"/>
      <c r="H28" s="77"/>
      <c r="I28" s="77"/>
      <c r="J28" s="82"/>
      <c r="K28" s="74"/>
      <c r="L28" s="6"/>
      <c r="M28" s="6"/>
      <c r="N28" s="6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3"/>
    </row>
    <row r="29" customFormat="false" ht="14.25" hidden="false" customHeight="true" outlineLevel="0" collapsed="false">
      <c r="A29" s="51"/>
      <c r="B29" s="75"/>
      <c r="C29" s="75"/>
      <c r="D29" s="75"/>
      <c r="E29" s="75"/>
      <c r="F29" s="75"/>
      <c r="G29" s="75"/>
      <c r="H29" s="75"/>
      <c r="I29" s="75"/>
      <c r="J29" s="76"/>
      <c r="K29" s="6"/>
      <c r="L29" s="6"/>
      <c r="M29" s="6"/>
      <c r="N29" s="6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3"/>
    </row>
    <row r="30" customFormat="false" ht="14.25" hidden="false" customHeight="true" outlineLevel="0" collapsed="false">
      <c r="A30" s="51"/>
      <c r="B30" s="75"/>
      <c r="C30" s="75"/>
      <c r="D30" s="75"/>
      <c r="E30" s="75"/>
      <c r="F30" s="75"/>
      <c r="G30" s="75"/>
      <c r="H30" s="75"/>
      <c r="I30" s="75"/>
      <c r="J30" s="76"/>
      <c r="K30" s="6"/>
      <c r="L30" s="6"/>
      <c r="M30" s="6"/>
      <c r="N30" s="6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3"/>
    </row>
    <row r="31" customFormat="false" ht="12.75" hidden="false" customHeight="true" outlineLevel="0" collapsed="false">
      <c r="A31" s="51"/>
      <c r="B31" s="53" t="s">
        <v>92</v>
      </c>
      <c r="C31" s="53"/>
      <c r="D31" s="53"/>
      <c r="E31" s="53"/>
      <c r="F31" s="53"/>
      <c r="G31" s="53"/>
      <c r="H31" s="53"/>
      <c r="I31" s="53"/>
      <c r="J31" s="53"/>
      <c r="K31" s="6"/>
      <c r="L31" s="6"/>
      <c r="M31" s="6"/>
      <c r="N31" s="6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3"/>
    </row>
    <row r="32" customFormat="false" ht="12.75" hidden="false" customHeight="true" outlineLevel="0" collapsed="false">
      <c r="A32" s="51"/>
      <c r="B32" s="77" t="s">
        <v>93</v>
      </c>
      <c r="C32" s="77"/>
      <c r="D32" s="77"/>
      <c r="E32" s="77"/>
      <c r="F32" s="77"/>
      <c r="G32" s="77"/>
      <c r="H32" s="77"/>
      <c r="I32" s="77" t="s">
        <v>83</v>
      </c>
      <c r="J32" s="77" t="s">
        <v>84</v>
      </c>
      <c r="K32" s="6"/>
      <c r="L32" s="6"/>
      <c r="M32" s="6"/>
      <c r="N32" s="6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3"/>
    </row>
    <row r="33" customFormat="false" ht="12.75" hidden="false" customHeight="true" outlineLevel="0" collapsed="false">
      <c r="A33" s="51"/>
      <c r="B33" s="77" t="s">
        <v>94</v>
      </c>
      <c r="C33" s="77"/>
      <c r="D33" s="77"/>
      <c r="E33" s="77"/>
      <c r="F33" s="77"/>
      <c r="G33" s="77"/>
      <c r="H33" s="77"/>
      <c r="I33" s="77"/>
      <c r="J33" s="78"/>
      <c r="K33" s="6"/>
      <c r="L33" s="6"/>
      <c r="M33" s="6"/>
      <c r="N33" s="6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3"/>
    </row>
    <row r="34" customFormat="false" ht="12.75" hidden="false" customHeight="true" outlineLevel="0" collapsed="false">
      <c r="A34" s="51"/>
      <c r="B34" s="77" t="s">
        <v>57</v>
      </c>
      <c r="C34" s="54" t="s">
        <v>95</v>
      </c>
      <c r="D34" s="54"/>
      <c r="E34" s="54"/>
      <c r="F34" s="54"/>
      <c r="G34" s="54"/>
      <c r="H34" s="54"/>
      <c r="I34" s="79"/>
      <c r="J34" s="80"/>
      <c r="K34" s="6"/>
      <c r="L34" s="6"/>
      <c r="M34" s="6"/>
      <c r="N34" s="6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3"/>
    </row>
    <row r="35" customFormat="false" ht="12.75" hidden="false" customHeight="true" outlineLevel="0" collapsed="false">
      <c r="A35" s="51"/>
      <c r="B35" s="77" t="s">
        <v>59</v>
      </c>
      <c r="C35" s="54" t="s">
        <v>96</v>
      </c>
      <c r="D35" s="54"/>
      <c r="E35" s="54"/>
      <c r="F35" s="54"/>
      <c r="G35" s="54"/>
      <c r="H35" s="54"/>
      <c r="I35" s="79"/>
      <c r="J35" s="80"/>
      <c r="K35" s="6"/>
      <c r="L35" s="6"/>
      <c r="M35" s="6"/>
      <c r="N35" s="6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3"/>
    </row>
    <row r="36" customFormat="false" ht="14.25" hidden="false" customHeight="true" outlineLevel="0" collapsed="false">
      <c r="A36" s="51"/>
      <c r="B36" s="77" t="s">
        <v>97</v>
      </c>
      <c r="C36" s="77"/>
      <c r="D36" s="77"/>
      <c r="E36" s="77"/>
      <c r="F36" s="77"/>
      <c r="G36" s="77"/>
      <c r="H36" s="77"/>
      <c r="I36" s="81" t="n">
        <f aca="false">I34+I35</f>
        <v>0</v>
      </c>
      <c r="J36" s="82"/>
      <c r="K36" s="74"/>
      <c r="L36" s="6"/>
      <c r="M36" s="6"/>
      <c r="N36" s="6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3"/>
    </row>
    <row r="37" customFormat="false" ht="14.25" hidden="false" customHeight="true" outlineLevel="0" collapsed="false">
      <c r="A37" s="51"/>
      <c r="B37" s="83"/>
      <c r="C37" s="84"/>
      <c r="D37" s="84"/>
      <c r="E37" s="84"/>
      <c r="F37" s="84"/>
      <c r="G37" s="84"/>
      <c r="H37" s="84"/>
      <c r="I37" s="85"/>
      <c r="J37" s="86"/>
      <c r="K37" s="6"/>
      <c r="L37" s="6"/>
      <c r="M37" s="6"/>
      <c r="N37" s="6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3"/>
    </row>
    <row r="38" customFormat="false" ht="14.25" hidden="false" customHeight="true" outlineLevel="0" collapsed="false">
      <c r="A38" s="51"/>
      <c r="B38" s="77" t="s">
        <v>98</v>
      </c>
      <c r="C38" s="77"/>
      <c r="D38" s="77"/>
      <c r="E38" s="77"/>
      <c r="F38" s="77"/>
      <c r="G38" s="77"/>
      <c r="H38" s="77"/>
      <c r="I38" s="77" t="s">
        <v>83</v>
      </c>
      <c r="J38" s="77" t="s">
        <v>84</v>
      </c>
      <c r="K38" s="6"/>
      <c r="L38" s="6"/>
      <c r="M38" s="6"/>
      <c r="N38" s="6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3"/>
    </row>
    <row r="39" customFormat="false" ht="14.25" hidden="false" customHeight="true" outlineLevel="0" collapsed="false">
      <c r="A39" s="51"/>
      <c r="B39" s="77" t="s">
        <v>99</v>
      </c>
      <c r="C39" s="77"/>
      <c r="D39" s="77"/>
      <c r="E39" s="77"/>
      <c r="F39" s="77"/>
      <c r="G39" s="77"/>
      <c r="H39" s="77"/>
      <c r="I39" s="77"/>
      <c r="J39" s="99"/>
      <c r="K39" s="6"/>
      <c r="L39" s="6"/>
      <c r="M39" s="6"/>
      <c r="N39" s="6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3"/>
    </row>
    <row r="40" customFormat="false" ht="14.25" hidden="false" customHeight="true" outlineLevel="0" collapsed="false">
      <c r="A40" s="51"/>
      <c r="B40" s="77" t="s">
        <v>57</v>
      </c>
      <c r="C40" s="54" t="s">
        <v>100</v>
      </c>
      <c r="D40" s="54"/>
      <c r="E40" s="54"/>
      <c r="F40" s="54"/>
      <c r="G40" s="54"/>
      <c r="H40" s="54"/>
      <c r="I40" s="79"/>
      <c r="J40" s="80"/>
      <c r="K40" s="6"/>
      <c r="L40" s="6"/>
      <c r="M40" s="6"/>
      <c r="N40" s="6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3"/>
    </row>
    <row r="41" customFormat="false" ht="12.75" hidden="false" customHeight="true" outlineLevel="0" collapsed="false">
      <c r="A41" s="51"/>
      <c r="B41" s="77" t="s">
        <v>59</v>
      </c>
      <c r="C41" s="54" t="s">
        <v>101</v>
      </c>
      <c r="D41" s="54"/>
      <c r="E41" s="54"/>
      <c r="F41" s="54"/>
      <c r="G41" s="54"/>
      <c r="H41" s="54"/>
      <c r="I41" s="79"/>
      <c r="J41" s="80"/>
      <c r="K41" s="6"/>
      <c r="L41" s="6"/>
      <c r="M41" s="6"/>
      <c r="N41" s="6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3"/>
    </row>
    <row r="42" customFormat="false" ht="14.25" hidden="false" customHeight="true" outlineLevel="0" collapsed="false">
      <c r="A42" s="51"/>
      <c r="B42" s="77" t="s">
        <v>62</v>
      </c>
      <c r="C42" s="54" t="s">
        <v>102</v>
      </c>
      <c r="D42" s="54"/>
      <c r="E42" s="54"/>
      <c r="F42" s="54"/>
      <c r="G42" s="54"/>
      <c r="H42" s="54"/>
      <c r="I42" s="129"/>
      <c r="J42" s="80"/>
      <c r="K42" s="6"/>
      <c r="L42" s="6"/>
      <c r="M42" s="6"/>
      <c r="N42" s="6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3"/>
    </row>
    <row r="43" customFormat="false" ht="12.75" hidden="false" customHeight="true" outlineLevel="0" collapsed="false">
      <c r="A43" s="51"/>
      <c r="B43" s="77" t="s">
        <v>64</v>
      </c>
      <c r="C43" s="54" t="s">
        <v>103</v>
      </c>
      <c r="D43" s="54"/>
      <c r="E43" s="54"/>
      <c r="F43" s="54"/>
      <c r="G43" s="54"/>
      <c r="H43" s="54"/>
      <c r="I43" s="79"/>
      <c r="J43" s="80"/>
      <c r="K43" s="6"/>
      <c r="L43" s="6"/>
      <c r="M43" s="6"/>
      <c r="N43" s="6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3"/>
    </row>
    <row r="44" customFormat="false" ht="14.25" hidden="false" customHeight="true" outlineLevel="0" collapsed="false">
      <c r="A44" s="51"/>
      <c r="B44" s="77" t="s">
        <v>89</v>
      </c>
      <c r="C44" s="54" t="s">
        <v>104</v>
      </c>
      <c r="D44" s="54"/>
      <c r="E44" s="54"/>
      <c r="F44" s="54"/>
      <c r="G44" s="54"/>
      <c r="H44" s="54"/>
      <c r="I44" s="79"/>
      <c r="J44" s="80"/>
      <c r="K44" s="6"/>
      <c r="L44" s="6"/>
      <c r="M44" s="6"/>
      <c r="N44" s="6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3"/>
    </row>
    <row r="45" customFormat="false" ht="14.25" hidden="false" customHeight="true" outlineLevel="0" collapsed="false">
      <c r="A45" s="51"/>
      <c r="B45" s="77" t="s">
        <v>105</v>
      </c>
      <c r="C45" s="54" t="s">
        <v>106</v>
      </c>
      <c r="D45" s="54"/>
      <c r="E45" s="54"/>
      <c r="F45" s="54"/>
      <c r="G45" s="54"/>
      <c r="H45" s="54"/>
      <c r="I45" s="79"/>
      <c r="J45" s="80"/>
      <c r="K45" s="6"/>
      <c r="L45" s="6"/>
      <c r="M45" s="6"/>
      <c r="N45" s="6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3"/>
    </row>
    <row r="46" customFormat="false" ht="14.25" hidden="false" customHeight="true" outlineLevel="0" collapsed="false">
      <c r="A46" s="51"/>
      <c r="B46" s="77" t="s">
        <v>107</v>
      </c>
      <c r="C46" s="54" t="s">
        <v>108</v>
      </c>
      <c r="D46" s="54"/>
      <c r="E46" s="54"/>
      <c r="F46" s="54"/>
      <c r="G46" s="54"/>
      <c r="H46" s="54"/>
      <c r="I46" s="79"/>
      <c r="J46" s="80"/>
      <c r="K46" s="6"/>
      <c r="L46" s="6"/>
      <c r="M46" s="6"/>
      <c r="N46" s="6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3"/>
    </row>
    <row r="47" customFormat="false" ht="14.25" hidden="false" customHeight="true" outlineLevel="0" collapsed="false">
      <c r="A47" s="51"/>
      <c r="B47" s="77" t="s">
        <v>109</v>
      </c>
      <c r="C47" s="54" t="s">
        <v>110</v>
      </c>
      <c r="D47" s="54"/>
      <c r="E47" s="54"/>
      <c r="F47" s="54"/>
      <c r="G47" s="54"/>
      <c r="H47" s="54"/>
      <c r="I47" s="79"/>
      <c r="J47" s="80"/>
      <c r="K47" s="6"/>
      <c r="L47" s="6"/>
      <c r="M47" s="6"/>
      <c r="N47" s="6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3"/>
    </row>
    <row r="48" customFormat="false" ht="14.25" hidden="false" customHeight="true" outlineLevel="0" collapsed="false">
      <c r="A48" s="51"/>
      <c r="B48" s="77" t="s">
        <v>111</v>
      </c>
      <c r="C48" s="77"/>
      <c r="D48" s="77"/>
      <c r="E48" s="77"/>
      <c r="F48" s="77"/>
      <c r="G48" s="77"/>
      <c r="H48" s="77"/>
      <c r="I48" s="81" t="n">
        <f aca="false">SUM(I40:I47)</f>
        <v>0</v>
      </c>
      <c r="J48" s="82" t="n">
        <f aca="false">SUM(J40:J47)</f>
        <v>0</v>
      </c>
      <c r="K48" s="74"/>
      <c r="L48" s="6"/>
      <c r="M48" s="6"/>
      <c r="N48" s="6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3"/>
    </row>
    <row r="49" customFormat="false" ht="14.25" hidden="false" customHeight="true" outlineLevel="0" collapsed="false">
      <c r="A49" s="51"/>
      <c r="B49" s="5"/>
      <c r="C49" s="75"/>
      <c r="D49" s="75"/>
      <c r="E49" s="75"/>
      <c r="F49" s="75"/>
      <c r="G49" s="75"/>
      <c r="H49" s="75"/>
      <c r="I49" s="90"/>
      <c r="J49" s="91"/>
      <c r="K49" s="74"/>
      <c r="L49" s="6"/>
      <c r="M49" s="6"/>
      <c r="N49" s="6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3"/>
    </row>
    <row r="50" customFormat="false" ht="12.75" hidden="false" customHeight="true" outlineLevel="0" collapsed="false">
      <c r="A50" s="51"/>
      <c r="B50" s="77" t="s">
        <v>112</v>
      </c>
      <c r="C50" s="77"/>
      <c r="D50" s="77"/>
      <c r="E50" s="77"/>
      <c r="F50" s="77"/>
      <c r="G50" s="77"/>
      <c r="H50" s="77"/>
      <c r="I50" s="77" t="s">
        <v>191</v>
      </c>
      <c r="J50" s="81" t="s">
        <v>192</v>
      </c>
      <c r="K50" s="77" t="s">
        <v>84</v>
      </c>
      <c r="L50" s="6"/>
      <c r="M50" s="6"/>
      <c r="N50" s="6"/>
      <c r="O50" s="6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customFormat="false" ht="12.75" hidden="false" customHeight="true" outlineLevel="0" collapsed="false">
      <c r="A51" s="92"/>
      <c r="B51" s="77" t="s">
        <v>57</v>
      </c>
      <c r="C51" s="54"/>
      <c r="D51" s="54"/>
      <c r="E51" s="54"/>
      <c r="F51" s="54"/>
      <c r="G51" s="54"/>
      <c r="H51" s="54"/>
      <c r="I51" s="54"/>
      <c r="J51" s="130"/>
      <c r="K51" s="80"/>
      <c r="L51" s="95"/>
      <c r="M51" s="95"/>
      <c r="N51" s="95"/>
      <c r="O51" s="95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</row>
    <row r="52" customFormat="false" ht="14.25" hidden="false" customHeight="true" outlineLevel="0" collapsed="false">
      <c r="A52" s="51"/>
      <c r="B52" s="77" t="s">
        <v>59</v>
      </c>
      <c r="C52" s="54"/>
      <c r="D52" s="54"/>
      <c r="E52" s="54"/>
      <c r="F52" s="54"/>
      <c r="G52" s="54"/>
      <c r="H52" s="54"/>
      <c r="I52" s="54"/>
      <c r="J52" s="80"/>
      <c r="K52" s="80"/>
      <c r="L52" s="6"/>
      <c r="M52" s="6"/>
      <c r="N52" s="6"/>
      <c r="O52" s="6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customFormat="false" ht="14.25" hidden="false" customHeight="true" outlineLevel="0" collapsed="false">
      <c r="A53" s="51"/>
      <c r="B53" s="77" t="s">
        <v>62</v>
      </c>
      <c r="C53" s="54"/>
      <c r="D53" s="54"/>
      <c r="E53" s="54"/>
      <c r="F53" s="54"/>
      <c r="G53" s="54"/>
      <c r="H53" s="54"/>
      <c r="I53" s="54"/>
      <c r="J53" s="80"/>
      <c r="K53" s="80"/>
      <c r="L53" s="6"/>
      <c r="M53" s="6"/>
      <c r="N53" s="6"/>
      <c r="O53" s="6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customFormat="false" ht="14.25" hidden="false" customHeight="true" outlineLevel="0" collapsed="false">
      <c r="A54" s="51"/>
      <c r="B54" s="77" t="s">
        <v>64</v>
      </c>
      <c r="C54" s="54"/>
      <c r="D54" s="54"/>
      <c r="E54" s="54"/>
      <c r="F54" s="54"/>
      <c r="G54" s="54"/>
      <c r="H54" s="54"/>
      <c r="I54" s="54"/>
      <c r="J54" s="80"/>
      <c r="K54" s="80"/>
      <c r="L54" s="131"/>
      <c r="M54" s="6"/>
      <c r="N54" s="6"/>
      <c r="O54" s="6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customFormat="false" ht="14.25" hidden="false" customHeight="true" outlineLevel="0" collapsed="false">
      <c r="A55" s="51"/>
      <c r="B55" s="77" t="s">
        <v>89</v>
      </c>
      <c r="C55" s="54"/>
      <c r="D55" s="54"/>
      <c r="E55" s="54"/>
      <c r="F55" s="54"/>
      <c r="G55" s="54"/>
      <c r="H55" s="54"/>
      <c r="I55" s="54"/>
      <c r="J55" s="80"/>
      <c r="K55" s="80"/>
      <c r="L55" s="123"/>
      <c r="M55" s="6"/>
      <c r="N55" s="6"/>
      <c r="O55" s="6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customFormat="false" ht="14.25" hidden="false" customHeight="true" outlineLevel="0" collapsed="false">
      <c r="A56" s="51"/>
      <c r="B56" s="77" t="s">
        <v>105</v>
      </c>
      <c r="C56" s="54"/>
      <c r="D56" s="54"/>
      <c r="E56" s="54"/>
      <c r="F56" s="54"/>
      <c r="G56" s="54"/>
      <c r="H56" s="54"/>
      <c r="I56" s="54"/>
      <c r="J56" s="80"/>
      <c r="K56" s="80"/>
      <c r="L56" s="3"/>
      <c r="M56" s="6"/>
      <c r="N56" s="6"/>
      <c r="O56" s="6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customFormat="false" ht="14.25" hidden="false" customHeight="true" outlineLevel="0" collapsed="false">
      <c r="A57" s="51"/>
      <c r="B57" s="132" t="s">
        <v>107</v>
      </c>
      <c r="C57" s="133" t="s">
        <v>193</v>
      </c>
      <c r="D57" s="133"/>
      <c r="E57" s="133"/>
      <c r="F57" s="133"/>
      <c r="G57" s="133"/>
      <c r="H57" s="133"/>
      <c r="I57" s="133" t="n">
        <v>30</v>
      </c>
      <c r="J57" s="134" t="n">
        <v>170</v>
      </c>
      <c r="K57" s="134" t="n">
        <f aca="false">I57*J57</f>
        <v>5100</v>
      </c>
      <c r="L57" s="6"/>
      <c r="M57" s="6"/>
      <c r="N57" s="6"/>
      <c r="O57" s="6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customFormat="false" ht="14.25" hidden="false" customHeight="true" outlineLevel="0" collapsed="false">
      <c r="A58" s="51"/>
      <c r="B58" s="77" t="s">
        <v>121</v>
      </c>
      <c r="C58" s="77"/>
      <c r="D58" s="77"/>
      <c r="E58" s="77"/>
      <c r="F58" s="77"/>
      <c r="G58" s="77"/>
      <c r="H58" s="77"/>
      <c r="I58" s="77"/>
      <c r="J58" s="77"/>
      <c r="K58" s="82" t="n">
        <f aca="false">SUM(K51:K57)</f>
        <v>5100</v>
      </c>
      <c r="L58" s="6"/>
      <c r="M58" s="6"/>
      <c r="N58" s="6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3"/>
    </row>
    <row r="59" customFormat="false" ht="14.25" hidden="false" customHeight="true" outlineLevel="0" collapsed="false">
      <c r="A59" s="51"/>
      <c r="B59" s="5"/>
      <c r="C59" s="75"/>
      <c r="D59" s="75"/>
      <c r="E59" s="75"/>
      <c r="F59" s="75"/>
      <c r="G59" s="75"/>
      <c r="H59" s="75"/>
      <c r="I59" s="90"/>
      <c r="J59" s="91"/>
      <c r="K59" s="6"/>
      <c r="L59" s="6"/>
      <c r="M59" s="6"/>
      <c r="N59" s="6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3"/>
    </row>
    <row r="60" customFormat="false" ht="14.25" hidden="false" customHeight="true" outlineLevel="0" collapsed="false">
      <c r="A60" s="51"/>
      <c r="B60" s="53" t="s">
        <v>122</v>
      </c>
      <c r="C60" s="53"/>
      <c r="D60" s="53"/>
      <c r="E60" s="53"/>
      <c r="F60" s="53"/>
      <c r="G60" s="53"/>
      <c r="H60" s="53"/>
      <c r="I60" s="53"/>
      <c r="J60" s="53"/>
      <c r="K60" s="6"/>
      <c r="L60" s="6"/>
      <c r="M60" s="6"/>
      <c r="N60" s="6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3"/>
    </row>
    <row r="61" customFormat="false" ht="12.75" hidden="false" customHeight="true" outlineLevel="0" collapsed="false">
      <c r="A61" s="51"/>
      <c r="B61" s="77" t="s">
        <v>123</v>
      </c>
      <c r="C61" s="77"/>
      <c r="D61" s="77"/>
      <c r="E61" s="77"/>
      <c r="F61" s="77"/>
      <c r="G61" s="77"/>
      <c r="H61" s="77"/>
      <c r="I61" s="77"/>
      <c r="J61" s="77" t="s">
        <v>84</v>
      </c>
      <c r="K61" s="6"/>
      <c r="L61" s="6"/>
      <c r="M61" s="6"/>
      <c r="N61" s="6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3"/>
    </row>
    <row r="62" customFormat="false" ht="12.75" hidden="false" customHeight="true" outlineLevel="0" collapsed="false">
      <c r="A62" s="51"/>
      <c r="B62" s="77" t="s">
        <v>124</v>
      </c>
      <c r="C62" s="54" t="s">
        <v>125</v>
      </c>
      <c r="D62" s="54"/>
      <c r="E62" s="54"/>
      <c r="F62" s="54"/>
      <c r="G62" s="54"/>
      <c r="H62" s="54"/>
      <c r="I62" s="54"/>
      <c r="J62" s="80" t="n">
        <f aca="false">J36</f>
        <v>0</v>
      </c>
      <c r="K62" s="6"/>
      <c r="L62" s="6"/>
      <c r="M62" s="6"/>
      <c r="N62" s="6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3"/>
    </row>
    <row r="63" customFormat="false" ht="14.25" hidden="false" customHeight="true" outlineLevel="0" collapsed="false">
      <c r="A63" s="51"/>
      <c r="B63" s="77" t="s">
        <v>126</v>
      </c>
      <c r="C63" s="54" t="s">
        <v>127</v>
      </c>
      <c r="D63" s="54"/>
      <c r="E63" s="54"/>
      <c r="F63" s="54"/>
      <c r="G63" s="54"/>
      <c r="H63" s="54"/>
      <c r="I63" s="54"/>
      <c r="J63" s="80" t="n">
        <f aca="false">J48</f>
        <v>0</v>
      </c>
      <c r="K63" s="6"/>
      <c r="L63" s="6"/>
      <c r="M63" s="6"/>
      <c r="N63" s="6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3"/>
    </row>
    <row r="64" customFormat="false" ht="14.25" hidden="false" customHeight="true" outlineLevel="0" collapsed="false">
      <c r="A64" s="51"/>
      <c r="B64" s="77" t="s">
        <v>128</v>
      </c>
      <c r="C64" s="54" t="s">
        <v>129</v>
      </c>
      <c r="D64" s="54"/>
      <c r="E64" s="54"/>
      <c r="F64" s="54"/>
      <c r="G64" s="54"/>
      <c r="H64" s="54"/>
      <c r="I64" s="54"/>
      <c r="J64" s="80" t="n">
        <f aca="false">K58</f>
        <v>5100</v>
      </c>
      <c r="K64" s="6"/>
      <c r="L64" s="6"/>
      <c r="M64" s="6"/>
      <c r="N64" s="6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3"/>
    </row>
    <row r="65" customFormat="false" ht="14.25" hidden="false" customHeight="true" outlineLevel="0" collapsed="false">
      <c r="A65" s="92"/>
      <c r="B65" s="77" t="s">
        <v>130</v>
      </c>
      <c r="C65" s="77"/>
      <c r="D65" s="77"/>
      <c r="E65" s="77"/>
      <c r="F65" s="77"/>
      <c r="G65" s="77"/>
      <c r="H65" s="77"/>
      <c r="I65" s="77"/>
      <c r="J65" s="82" t="n">
        <f aca="false">SUM(J62:J64)</f>
        <v>5100</v>
      </c>
      <c r="K65" s="74"/>
      <c r="L65" s="95"/>
      <c r="M65" s="95"/>
      <c r="N65" s="95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3"/>
    </row>
    <row r="66" customFormat="false" ht="14.25" hidden="false" customHeight="true" outlineLevel="0" collapsed="false">
      <c r="A66" s="51"/>
      <c r="B66" s="98"/>
      <c r="C66" s="98"/>
      <c r="D66" s="98"/>
      <c r="E66" s="98"/>
      <c r="F66" s="98"/>
      <c r="G66" s="98"/>
      <c r="H66" s="98"/>
      <c r="I66" s="98"/>
      <c r="J66" s="98"/>
      <c r="K66" s="6"/>
      <c r="L66" s="6"/>
      <c r="M66" s="6"/>
      <c r="N66" s="6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3"/>
    </row>
    <row r="67" customFormat="false" ht="14.25" hidden="false" customHeight="true" outlineLevel="0" collapsed="false">
      <c r="A67" s="51"/>
      <c r="B67" s="98"/>
      <c r="C67" s="98"/>
      <c r="D67" s="98"/>
      <c r="E67" s="98"/>
      <c r="F67" s="98"/>
      <c r="G67" s="98"/>
      <c r="H67" s="98"/>
      <c r="I67" s="98"/>
      <c r="J67" s="98"/>
      <c r="K67" s="6"/>
      <c r="L67" s="6"/>
      <c r="M67" s="6"/>
      <c r="N67" s="6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3"/>
    </row>
    <row r="68" customFormat="false" ht="14.25" hidden="false" customHeight="true" outlineLevel="0" collapsed="false">
      <c r="A68" s="51"/>
      <c r="B68" s="53" t="s">
        <v>131</v>
      </c>
      <c r="C68" s="53"/>
      <c r="D68" s="53"/>
      <c r="E68" s="53"/>
      <c r="F68" s="53"/>
      <c r="G68" s="53"/>
      <c r="H68" s="53"/>
      <c r="I68" s="53"/>
      <c r="J68" s="53"/>
      <c r="K68" s="6"/>
      <c r="L68" s="6"/>
      <c r="M68" s="6"/>
      <c r="N68" s="6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3"/>
    </row>
    <row r="69" customFormat="false" ht="14.25" hidden="false" customHeight="true" outlineLevel="0" collapsed="false">
      <c r="A69" s="51"/>
      <c r="B69" s="77" t="n">
        <v>3</v>
      </c>
      <c r="C69" s="77" t="s">
        <v>132</v>
      </c>
      <c r="D69" s="77"/>
      <c r="E69" s="77"/>
      <c r="F69" s="77"/>
      <c r="G69" s="77"/>
      <c r="H69" s="77"/>
      <c r="I69" s="77" t="s">
        <v>83</v>
      </c>
      <c r="J69" s="77" t="s">
        <v>84</v>
      </c>
      <c r="K69" s="6"/>
      <c r="L69" s="6"/>
      <c r="M69" s="6"/>
      <c r="N69" s="6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3"/>
    </row>
    <row r="70" customFormat="false" ht="14.25" hidden="false" customHeight="true" outlineLevel="0" collapsed="false">
      <c r="A70" s="51"/>
      <c r="B70" s="77" t="s">
        <v>94</v>
      </c>
      <c r="C70" s="77"/>
      <c r="D70" s="77"/>
      <c r="E70" s="77"/>
      <c r="F70" s="77"/>
      <c r="G70" s="77"/>
      <c r="H70" s="77"/>
      <c r="I70" s="77"/>
      <c r="J70" s="99"/>
      <c r="K70" s="6"/>
      <c r="L70" s="6"/>
      <c r="M70" s="6"/>
      <c r="N70" s="6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3"/>
    </row>
    <row r="71" customFormat="false" ht="14.25" hidden="false" customHeight="true" outlineLevel="0" collapsed="false">
      <c r="A71" s="51"/>
      <c r="B71" s="77" t="s">
        <v>57</v>
      </c>
      <c r="C71" s="54" t="s">
        <v>133</v>
      </c>
      <c r="D71" s="54"/>
      <c r="E71" s="54"/>
      <c r="F71" s="54"/>
      <c r="G71" s="54"/>
      <c r="H71" s="54"/>
      <c r="I71" s="79"/>
      <c r="J71" s="80"/>
      <c r="K71" s="74"/>
      <c r="L71" s="6"/>
      <c r="M71" s="6"/>
      <c r="N71" s="6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3"/>
    </row>
    <row r="72" customFormat="false" ht="14.25" hidden="false" customHeight="true" outlineLevel="0" collapsed="false">
      <c r="A72" s="51"/>
      <c r="B72" s="77" t="s">
        <v>59</v>
      </c>
      <c r="C72" s="54" t="s">
        <v>134</v>
      </c>
      <c r="D72" s="54"/>
      <c r="E72" s="54"/>
      <c r="F72" s="54"/>
      <c r="G72" s="54"/>
      <c r="H72" s="54"/>
      <c r="I72" s="79"/>
      <c r="J72" s="80"/>
      <c r="K72" s="74"/>
      <c r="L72" s="6"/>
      <c r="M72" s="6"/>
      <c r="N72" s="6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3"/>
    </row>
    <row r="73" customFormat="false" ht="14.25" hidden="false" customHeight="true" outlineLevel="0" collapsed="false">
      <c r="A73" s="51"/>
      <c r="B73" s="77" t="s">
        <v>62</v>
      </c>
      <c r="C73" s="54" t="s">
        <v>135</v>
      </c>
      <c r="D73" s="54"/>
      <c r="E73" s="54"/>
      <c r="F73" s="54"/>
      <c r="G73" s="54"/>
      <c r="H73" s="54"/>
      <c r="I73" s="79"/>
      <c r="J73" s="80"/>
      <c r="K73" s="135"/>
      <c r="L73" s="6"/>
      <c r="M73" s="6"/>
      <c r="N73" s="6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3"/>
    </row>
    <row r="74" customFormat="false" ht="14.25" hidden="false" customHeight="true" outlineLevel="0" collapsed="false">
      <c r="A74" s="51"/>
      <c r="B74" s="77" t="s">
        <v>64</v>
      </c>
      <c r="C74" s="54" t="s">
        <v>136</v>
      </c>
      <c r="D74" s="54"/>
      <c r="E74" s="54"/>
      <c r="F74" s="54"/>
      <c r="G74" s="54"/>
      <c r="H74" s="54"/>
      <c r="I74" s="79"/>
      <c r="J74" s="80"/>
      <c r="K74" s="101"/>
      <c r="L74" s="6"/>
      <c r="M74" s="6"/>
      <c r="N74" s="6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3"/>
    </row>
    <row r="75" customFormat="false" ht="14.25" hidden="false" customHeight="true" outlineLevel="0" collapsed="false">
      <c r="A75" s="6"/>
      <c r="B75" s="77" t="s">
        <v>89</v>
      </c>
      <c r="C75" s="54" t="s">
        <v>137</v>
      </c>
      <c r="D75" s="54"/>
      <c r="E75" s="54"/>
      <c r="F75" s="54"/>
      <c r="G75" s="54"/>
      <c r="H75" s="54"/>
      <c r="I75" s="79"/>
      <c r="J75" s="80"/>
      <c r="K75" s="74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3"/>
    </row>
    <row r="76" customFormat="false" ht="14.25" hidden="false" customHeight="true" outlineLevel="0" collapsed="false">
      <c r="A76" s="51"/>
      <c r="B76" s="77" t="s">
        <v>138</v>
      </c>
      <c r="C76" s="77"/>
      <c r="D76" s="77"/>
      <c r="E76" s="77"/>
      <c r="F76" s="77"/>
      <c r="G76" s="77"/>
      <c r="H76" s="77"/>
      <c r="I76" s="81" t="n">
        <f aca="false">SUM(I71:I75)</f>
        <v>0</v>
      </c>
      <c r="J76" s="82"/>
      <c r="K76" s="74"/>
      <c r="L76" s="6"/>
      <c r="M76" s="6"/>
      <c r="N76" s="6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3"/>
    </row>
    <row r="77" customFormat="false" ht="14.25" hidden="false" customHeight="true" outlineLevel="0" collapsed="false">
      <c r="A77" s="92"/>
      <c r="B77" s="102"/>
      <c r="C77" s="102"/>
      <c r="D77" s="102"/>
      <c r="E77" s="102"/>
      <c r="F77" s="102"/>
      <c r="G77" s="102"/>
      <c r="H77" s="102"/>
      <c r="I77" s="102"/>
      <c r="J77" s="102"/>
      <c r="K77" s="95"/>
      <c r="L77" s="95"/>
      <c r="M77" s="95"/>
      <c r="N77" s="95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3"/>
    </row>
    <row r="78" customFormat="false" ht="14.25" hidden="false" customHeight="true" outlineLevel="0" collapsed="false">
      <c r="A78" s="92"/>
      <c r="B78" s="75"/>
      <c r="C78" s="75"/>
      <c r="D78" s="75"/>
      <c r="E78" s="75"/>
      <c r="F78" s="75"/>
      <c r="G78" s="75"/>
      <c r="H78" s="75"/>
      <c r="I78" s="75"/>
      <c r="J78" s="75"/>
      <c r="K78" s="95"/>
      <c r="L78" s="95"/>
      <c r="M78" s="95"/>
      <c r="N78" s="95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3"/>
    </row>
    <row r="79" customFormat="false" ht="14.25" hidden="false" customHeight="true" outlineLevel="0" collapsed="false">
      <c r="A79" s="51"/>
      <c r="B79" s="53" t="s">
        <v>139</v>
      </c>
      <c r="C79" s="53"/>
      <c r="D79" s="53"/>
      <c r="E79" s="53"/>
      <c r="F79" s="53"/>
      <c r="G79" s="53"/>
      <c r="H79" s="53"/>
      <c r="I79" s="53"/>
      <c r="J79" s="53"/>
      <c r="K79" s="6"/>
      <c r="L79" s="6"/>
      <c r="M79" s="6"/>
      <c r="N79" s="6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3"/>
    </row>
    <row r="80" customFormat="false" ht="14.25" hidden="false" customHeight="true" outlineLevel="0" collapsed="false">
      <c r="A80" s="6"/>
      <c r="B80" s="77" t="s">
        <v>140</v>
      </c>
      <c r="C80" s="77"/>
      <c r="D80" s="77"/>
      <c r="E80" s="77"/>
      <c r="F80" s="77"/>
      <c r="G80" s="77"/>
      <c r="H80" s="77"/>
      <c r="I80" s="77" t="s">
        <v>83</v>
      </c>
      <c r="J80" s="77" t="s">
        <v>84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3"/>
    </row>
    <row r="81" customFormat="false" ht="14.25" hidden="false" customHeight="true" outlineLevel="0" collapsed="false">
      <c r="A81" s="51"/>
      <c r="B81" s="103" t="s">
        <v>94</v>
      </c>
      <c r="C81" s="103"/>
      <c r="D81" s="103"/>
      <c r="E81" s="103"/>
      <c r="F81" s="103"/>
      <c r="G81" s="103"/>
      <c r="H81" s="103"/>
      <c r="I81" s="103"/>
      <c r="J81" s="104"/>
      <c r="K81" s="6"/>
      <c r="L81" s="6"/>
      <c r="M81" s="6"/>
      <c r="N81" s="6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3"/>
    </row>
    <row r="82" customFormat="false" ht="14.25" hidden="false" customHeight="true" outlineLevel="0" collapsed="false">
      <c r="A82" s="51"/>
      <c r="B82" s="77" t="s">
        <v>57</v>
      </c>
      <c r="C82" s="54" t="s">
        <v>141</v>
      </c>
      <c r="D82" s="54"/>
      <c r="E82" s="54"/>
      <c r="F82" s="54"/>
      <c r="G82" s="54"/>
      <c r="H82" s="54"/>
      <c r="I82" s="79"/>
      <c r="J82" s="80"/>
      <c r="K82" s="105"/>
      <c r="L82" s="6"/>
      <c r="M82" s="6"/>
      <c r="N82" s="6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3"/>
    </row>
    <row r="83" customFormat="false" ht="12.75" hidden="false" customHeight="true" outlineLevel="0" collapsed="false">
      <c r="A83" s="51"/>
      <c r="B83" s="77" t="s">
        <v>59</v>
      </c>
      <c r="C83" s="54" t="s">
        <v>142</v>
      </c>
      <c r="D83" s="54"/>
      <c r="E83" s="54"/>
      <c r="F83" s="54"/>
      <c r="G83" s="54"/>
      <c r="H83" s="54"/>
      <c r="I83" s="79"/>
      <c r="J83" s="80"/>
      <c r="K83" s="105"/>
      <c r="L83" s="6"/>
      <c r="M83" s="6"/>
      <c r="N83" s="6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3"/>
    </row>
    <row r="84" customFormat="false" ht="14.25" hidden="false" customHeight="true" outlineLevel="0" collapsed="false">
      <c r="A84" s="51"/>
      <c r="B84" s="77" t="s">
        <v>62</v>
      </c>
      <c r="C84" s="54" t="s">
        <v>143</v>
      </c>
      <c r="D84" s="54"/>
      <c r="E84" s="54"/>
      <c r="F84" s="54"/>
      <c r="G84" s="54"/>
      <c r="H84" s="54"/>
      <c r="I84" s="79"/>
      <c r="J84" s="80"/>
      <c r="K84" s="74"/>
      <c r="L84" s="6"/>
      <c r="M84" s="6"/>
      <c r="N84" s="6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3"/>
    </row>
    <row r="85" customFormat="false" ht="12.75" hidden="false" customHeight="true" outlineLevel="0" collapsed="false">
      <c r="A85" s="51"/>
      <c r="B85" s="77" t="s">
        <v>64</v>
      </c>
      <c r="C85" s="67" t="s">
        <v>144</v>
      </c>
      <c r="D85" s="67"/>
      <c r="E85" s="67"/>
      <c r="F85" s="67"/>
      <c r="G85" s="67"/>
      <c r="H85" s="67"/>
      <c r="I85" s="79"/>
      <c r="J85" s="80"/>
      <c r="K85" s="74"/>
      <c r="L85" s="6"/>
      <c r="M85" s="6"/>
      <c r="N85" s="6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3"/>
    </row>
    <row r="86" customFormat="false" ht="14.25" hidden="false" customHeight="true" outlineLevel="0" collapsed="false">
      <c r="A86" s="51"/>
      <c r="B86" s="77" t="s">
        <v>89</v>
      </c>
      <c r="C86" s="54" t="s">
        <v>145</v>
      </c>
      <c r="D86" s="54"/>
      <c r="E86" s="54"/>
      <c r="F86" s="54"/>
      <c r="G86" s="54"/>
      <c r="H86" s="54"/>
      <c r="I86" s="79"/>
      <c r="J86" s="80"/>
      <c r="K86" s="74"/>
      <c r="L86" s="6"/>
      <c r="M86" s="6"/>
      <c r="N86" s="6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3"/>
    </row>
    <row r="87" customFormat="false" ht="14.25" hidden="false" customHeight="true" outlineLevel="0" collapsed="false">
      <c r="A87" s="51"/>
      <c r="B87" s="77" t="s">
        <v>105</v>
      </c>
      <c r="C87" s="62" t="s">
        <v>146</v>
      </c>
      <c r="D87" s="62"/>
      <c r="E87" s="62"/>
      <c r="F87" s="62"/>
      <c r="G87" s="62"/>
      <c r="H87" s="62"/>
      <c r="I87" s="79"/>
      <c r="J87" s="80"/>
      <c r="K87" s="74"/>
      <c r="L87" s="6"/>
      <c r="M87" s="6"/>
      <c r="N87" s="6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3"/>
    </row>
    <row r="88" customFormat="false" ht="14.25" hidden="false" customHeight="true" outlineLevel="0" collapsed="false">
      <c r="A88" s="92"/>
      <c r="B88" s="77" t="s">
        <v>147</v>
      </c>
      <c r="C88" s="77"/>
      <c r="D88" s="77"/>
      <c r="E88" s="77"/>
      <c r="F88" s="77"/>
      <c r="G88" s="77"/>
      <c r="H88" s="77"/>
      <c r="I88" s="81" t="n">
        <f aca="false">SUM(I82:I87)</f>
        <v>0</v>
      </c>
      <c r="J88" s="82"/>
      <c r="K88" s="74"/>
      <c r="L88" s="95"/>
      <c r="M88" s="95"/>
      <c r="N88" s="95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3"/>
    </row>
    <row r="89" customFormat="false" ht="16.5" hidden="false" customHeight="true" outlineLevel="0" collapsed="false">
      <c r="A89" s="51"/>
      <c r="B89" s="84"/>
      <c r="C89" s="84"/>
      <c r="D89" s="84"/>
      <c r="E89" s="84"/>
      <c r="F89" s="84"/>
      <c r="G89" s="84"/>
      <c r="H89" s="84"/>
      <c r="I89" s="84"/>
      <c r="J89" s="84"/>
      <c r="K89" s="6"/>
      <c r="L89" s="6"/>
      <c r="M89" s="6"/>
      <c r="N89" s="6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3"/>
    </row>
    <row r="90" customFormat="false" ht="12.75" hidden="false" customHeight="true" outlineLevel="0" collapsed="false">
      <c r="A90" s="51"/>
      <c r="B90" s="77" t="s">
        <v>148</v>
      </c>
      <c r="C90" s="77"/>
      <c r="D90" s="77"/>
      <c r="E90" s="77"/>
      <c r="F90" s="77"/>
      <c r="G90" s="77"/>
      <c r="H90" s="77"/>
      <c r="I90" s="77" t="s">
        <v>83</v>
      </c>
      <c r="J90" s="77" t="s">
        <v>84</v>
      </c>
      <c r="K90" s="6"/>
      <c r="L90" s="6"/>
      <c r="M90" s="6"/>
      <c r="N90" s="6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3"/>
    </row>
    <row r="91" customFormat="false" ht="12.75" hidden="false" customHeight="true" outlineLevel="0" collapsed="false">
      <c r="A91" s="51"/>
      <c r="B91" s="106" t="s">
        <v>94</v>
      </c>
      <c r="C91" s="106"/>
      <c r="D91" s="106"/>
      <c r="E91" s="106"/>
      <c r="F91" s="106"/>
      <c r="G91" s="106"/>
      <c r="H91" s="106"/>
      <c r="I91" s="106"/>
      <c r="J91" s="107"/>
      <c r="K91" s="6"/>
      <c r="L91" s="6"/>
      <c r="M91" s="6"/>
      <c r="N91" s="6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3"/>
    </row>
    <row r="92" customFormat="false" ht="12.75" hidden="false" customHeight="true" outlineLevel="0" collapsed="false">
      <c r="A92" s="51"/>
      <c r="B92" s="77" t="s">
        <v>57</v>
      </c>
      <c r="C92" s="54" t="s">
        <v>149</v>
      </c>
      <c r="D92" s="54"/>
      <c r="E92" s="54"/>
      <c r="F92" s="54"/>
      <c r="G92" s="54"/>
      <c r="H92" s="54"/>
      <c r="I92" s="79"/>
      <c r="J92" s="80"/>
      <c r="K92" s="6"/>
      <c r="L92" s="6"/>
      <c r="M92" s="6"/>
      <c r="N92" s="6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3"/>
    </row>
    <row r="93" customFormat="false" ht="14.25" hidden="false" customHeight="true" outlineLevel="0" collapsed="false">
      <c r="A93" s="51"/>
      <c r="B93" s="77" t="s">
        <v>150</v>
      </c>
      <c r="C93" s="77"/>
      <c r="D93" s="77"/>
      <c r="E93" s="77"/>
      <c r="F93" s="77"/>
      <c r="G93" s="77"/>
      <c r="H93" s="77"/>
      <c r="I93" s="81"/>
      <c r="J93" s="82"/>
      <c r="K93" s="74"/>
      <c r="L93" s="6"/>
      <c r="M93" s="6"/>
      <c r="N93" s="6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3"/>
    </row>
    <row r="94" customFormat="false" ht="16.5" hidden="false" customHeight="true" outlineLevel="0" collapsed="false">
      <c r="A94" s="51"/>
      <c r="B94" s="75"/>
      <c r="C94" s="75"/>
      <c r="D94" s="75"/>
      <c r="E94" s="75"/>
      <c r="F94" s="75"/>
      <c r="G94" s="75"/>
      <c r="H94" s="75"/>
      <c r="I94" s="75"/>
      <c r="J94" s="75"/>
      <c r="K94" s="6"/>
      <c r="L94" s="6"/>
      <c r="M94" s="6"/>
      <c r="N94" s="6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3"/>
    </row>
    <row r="95" customFormat="false" ht="14.25" hidden="false" customHeight="true" outlineLevel="0" collapsed="false">
      <c r="A95" s="51"/>
      <c r="B95" s="53" t="s">
        <v>151</v>
      </c>
      <c r="C95" s="53"/>
      <c r="D95" s="53"/>
      <c r="E95" s="53"/>
      <c r="F95" s="53"/>
      <c r="G95" s="53"/>
      <c r="H95" s="53"/>
      <c r="I95" s="53"/>
      <c r="J95" s="53"/>
      <c r="K95" s="6"/>
      <c r="L95" s="6"/>
      <c r="M95" s="6"/>
      <c r="N95" s="6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3"/>
    </row>
    <row r="96" customFormat="false" ht="12.75" hidden="false" customHeight="true" outlineLevel="0" collapsed="false">
      <c r="A96" s="51"/>
      <c r="B96" s="77" t="s">
        <v>152</v>
      </c>
      <c r="C96" s="77"/>
      <c r="D96" s="77"/>
      <c r="E96" s="77"/>
      <c r="F96" s="77"/>
      <c r="G96" s="77"/>
      <c r="H96" s="77"/>
      <c r="I96" s="77"/>
      <c r="J96" s="77" t="s">
        <v>84</v>
      </c>
      <c r="K96" s="6"/>
      <c r="L96" s="6"/>
      <c r="M96" s="6"/>
      <c r="N96" s="6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3"/>
    </row>
    <row r="97" customFormat="false" ht="12.75" hidden="false" customHeight="true" outlineLevel="0" collapsed="false">
      <c r="A97" s="51"/>
      <c r="B97" s="77" t="s">
        <v>153</v>
      </c>
      <c r="C97" s="54" t="s">
        <v>142</v>
      </c>
      <c r="D97" s="54"/>
      <c r="E97" s="54"/>
      <c r="F97" s="54"/>
      <c r="G97" s="54"/>
      <c r="H97" s="54"/>
      <c r="I97" s="54"/>
      <c r="J97" s="80"/>
      <c r="K97" s="6"/>
      <c r="L97" s="6"/>
      <c r="M97" s="6"/>
      <c r="N97" s="6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3"/>
    </row>
    <row r="98" customFormat="false" ht="14.25" hidden="false" customHeight="true" outlineLevel="0" collapsed="false">
      <c r="A98" s="51"/>
      <c r="B98" s="77" t="s">
        <v>154</v>
      </c>
      <c r="C98" s="54" t="s">
        <v>155</v>
      </c>
      <c r="D98" s="54"/>
      <c r="E98" s="54"/>
      <c r="F98" s="54"/>
      <c r="G98" s="54"/>
      <c r="H98" s="54"/>
      <c r="I98" s="54"/>
      <c r="J98" s="80"/>
      <c r="K98" s="6"/>
      <c r="L98" s="6"/>
      <c r="M98" s="6"/>
      <c r="N98" s="6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3"/>
    </row>
    <row r="99" customFormat="false" ht="14.25" hidden="false" customHeight="true" outlineLevel="0" collapsed="false">
      <c r="A99" s="92"/>
      <c r="B99" s="77" t="s">
        <v>156</v>
      </c>
      <c r="C99" s="77"/>
      <c r="D99" s="77"/>
      <c r="E99" s="77"/>
      <c r="F99" s="77"/>
      <c r="G99" s="77"/>
      <c r="H99" s="77"/>
      <c r="I99" s="77"/>
      <c r="J99" s="82"/>
      <c r="K99" s="74"/>
      <c r="L99" s="95"/>
      <c r="M99" s="95"/>
      <c r="N99" s="95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3"/>
    </row>
    <row r="100" customFormat="false" ht="16.5" hidden="false" customHeight="true" outlineLevel="0" collapsed="false">
      <c r="A100" s="51"/>
      <c r="B100" s="75"/>
      <c r="C100" s="75"/>
      <c r="D100" s="75"/>
      <c r="E100" s="75"/>
      <c r="F100" s="75"/>
      <c r="G100" s="75"/>
      <c r="H100" s="75"/>
      <c r="I100" s="75"/>
      <c r="J100" s="75"/>
      <c r="K100" s="6"/>
      <c r="L100" s="6"/>
      <c r="M100" s="6"/>
      <c r="N100" s="6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3"/>
    </row>
    <row r="101" customFormat="false" ht="16.5" hidden="false" customHeight="true" outlineLevel="0" collapsed="false">
      <c r="A101" s="51"/>
      <c r="B101" s="75"/>
      <c r="C101" s="75"/>
      <c r="D101" s="75"/>
      <c r="E101" s="75"/>
      <c r="F101" s="75"/>
      <c r="G101" s="75"/>
      <c r="H101" s="75"/>
      <c r="I101" s="75"/>
      <c r="J101" s="75"/>
      <c r="K101" s="6"/>
      <c r="L101" s="6"/>
      <c r="M101" s="6"/>
      <c r="N101" s="6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3"/>
    </row>
    <row r="102" customFormat="false" ht="14.25" hidden="false" customHeight="true" outlineLevel="0" collapsed="false">
      <c r="A102" s="51"/>
      <c r="B102" s="53" t="s">
        <v>157</v>
      </c>
      <c r="C102" s="53"/>
      <c r="D102" s="53"/>
      <c r="E102" s="53"/>
      <c r="F102" s="53"/>
      <c r="G102" s="53"/>
      <c r="H102" s="53"/>
      <c r="I102" s="53"/>
      <c r="J102" s="53"/>
      <c r="K102" s="6"/>
      <c r="L102" s="6"/>
      <c r="M102" s="6"/>
      <c r="N102" s="6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3"/>
    </row>
    <row r="103" customFormat="false" ht="14.25" hidden="false" customHeight="true" outlineLevel="0" collapsed="false">
      <c r="A103" s="51"/>
      <c r="B103" s="77" t="n">
        <v>5</v>
      </c>
      <c r="C103" s="77" t="s">
        <v>158</v>
      </c>
      <c r="D103" s="77"/>
      <c r="E103" s="77"/>
      <c r="F103" s="77"/>
      <c r="G103" s="77"/>
      <c r="H103" s="77"/>
      <c r="I103" s="77"/>
      <c r="J103" s="77" t="s">
        <v>84</v>
      </c>
      <c r="K103" s="6"/>
      <c r="L103" s="6"/>
      <c r="M103" s="6"/>
      <c r="N103" s="6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3"/>
    </row>
    <row r="104" customFormat="false" ht="14.25" hidden="false" customHeight="true" outlineLevel="0" collapsed="false">
      <c r="A104" s="51"/>
      <c r="B104" s="77" t="s">
        <v>57</v>
      </c>
      <c r="C104" s="54" t="s">
        <v>159</v>
      </c>
      <c r="D104" s="54"/>
      <c r="E104" s="54"/>
      <c r="F104" s="54"/>
      <c r="G104" s="54"/>
      <c r="H104" s="54"/>
      <c r="I104" s="80"/>
      <c r="J104" s="80"/>
      <c r="K104" s="6"/>
      <c r="L104" s="6"/>
      <c r="M104" s="6"/>
      <c r="N104" s="6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3"/>
    </row>
    <row r="105" customFormat="false" ht="14.25" hidden="false" customHeight="true" outlineLevel="0" collapsed="false">
      <c r="A105" s="51"/>
      <c r="B105" s="77" t="s">
        <v>59</v>
      </c>
      <c r="C105" s="54" t="s">
        <v>160</v>
      </c>
      <c r="D105" s="54"/>
      <c r="E105" s="54"/>
      <c r="F105" s="54"/>
      <c r="G105" s="54"/>
      <c r="H105" s="54"/>
      <c r="I105" s="108"/>
      <c r="J105" s="80"/>
      <c r="K105" s="6"/>
      <c r="L105" s="6"/>
      <c r="M105" s="6"/>
      <c r="N105" s="6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3"/>
    </row>
    <row r="106" customFormat="false" ht="12.75" hidden="false" customHeight="true" outlineLevel="0" collapsed="false">
      <c r="A106" s="51"/>
      <c r="B106" s="109" t="s">
        <v>62</v>
      </c>
      <c r="C106" s="54" t="s">
        <v>161</v>
      </c>
      <c r="D106" s="54"/>
      <c r="E106" s="54"/>
      <c r="F106" s="54"/>
      <c r="G106" s="54"/>
      <c r="H106" s="54"/>
      <c r="I106" s="110"/>
      <c r="J106" s="80"/>
      <c r="K106" s="6"/>
      <c r="L106" s="6"/>
      <c r="M106" s="6"/>
      <c r="N106" s="6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3"/>
    </row>
    <row r="107" customFormat="false" ht="14.25" hidden="false" customHeight="true" outlineLevel="0" collapsed="false">
      <c r="A107" s="51"/>
      <c r="B107" s="109" t="s">
        <v>64</v>
      </c>
      <c r="C107" s="54" t="s">
        <v>162</v>
      </c>
      <c r="D107" s="54"/>
      <c r="E107" s="54"/>
      <c r="F107" s="54"/>
      <c r="G107" s="54"/>
      <c r="H107" s="54"/>
      <c r="I107" s="110"/>
      <c r="J107" s="80"/>
      <c r="K107" s="6"/>
      <c r="L107" s="6"/>
      <c r="M107" s="6"/>
      <c r="N107" s="6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3"/>
    </row>
    <row r="108" customFormat="false" ht="14.25" hidden="false" customHeight="true" outlineLevel="0" collapsed="false">
      <c r="A108" s="51"/>
      <c r="B108" s="77" t="s">
        <v>163</v>
      </c>
      <c r="C108" s="77"/>
      <c r="D108" s="77"/>
      <c r="E108" s="77"/>
      <c r="F108" s="77"/>
      <c r="G108" s="77"/>
      <c r="H108" s="77"/>
      <c r="I108" s="111"/>
      <c r="J108" s="82"/>
      <c r="K108" s="6"/>
      <c r="L108" s="6"/>
      <c r="M108" s="6"/>
      <c r="N108" s="6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3"/>
    </row>
    <row r="109" customFormat="false" ht="16.5" hidden="false" customHeight="true" outlineLevel="0" collapsed="false">
      <c r="A109" s="51"/>
      <c r="B109" s="102"/>
      <c r="C109" s="102"/>
      <c r="D109" s="102"/>
      <c r="E109" s="102"/>
      <c r="F109" s="102"/>
      <c r="G109" s="102"/>
      <c r="H109" s="102"/>
      <c r="I109" s="102"/>
      <c r="J109" s="102"/>
      <c r="K109" s="6"/>
      <c r="L109" s="6"/>
      <c r="M109" s="6"/>
      <c r="N109" s="6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3"/>
    </row>
    <row r="110" customFormat="false" ht="16.5" hidden="false" customHeight="true" outlineLevel="0" collapsed="false">
      <c r="A110" s="51"/>
      <c r="B110" s="75"/>
      <c r="C110" s="75"/>
      <c r="D110" s="75"/>
      <c r="E110" s="75"/>
      <c r="F110" s="75"/>
      <c r="G110" s="75"/>
      <c r="H110" s="75"/>
      <c r="I110" s="75"/>
      <c r="J110" s="75"/>
      <c r="K110" s="6"/>
      <c r="L110" s="6"/>
      <c r="M110" s="6"/>
      <c r="N110" s="6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3"/>
    </row>
    <row r="111" customFormat="false" ht="14.25" hidden="false" customHeight="true" outlineLevel="0" collapsed="false">
      <c r="A111" s="51"/>
      <c r="B111" s="53" t="s">
        <v>164</v>
      </c>
      <c r="C111" s="53"/>
      <c r="D111" s="53"/>
      <c r="E111" s="53"/>
      <c r="F111" s="53"/>
      <c r="G111" s="53"/>
      <c r="H111" s="53"/>
      <c r="I111" s="53"/>
      <c r="J111" s="53"/>
      <c r="K111" s="74"/>
      <c r="L111" s="105"/>
      <c r="M111" s="105"/>
      <c r="N111" s="6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3"/>
    </row>
    <row r="112" customFormat="false" ht="14.25" hidden="false" customHeight="true" outlineLevel="0" collapsed="false">
      <c r="A112" s="51"/>
      <c r="B112" s="77" t="n">
        <v>6</v>
      </c>
      <c r="C112" s="77" t="s">
        <v>165</v>
      </c>
      <c r="D112" s="77"/>
      <c r="E112" s="77"/>
      <c r="F112" s="77"/>
      <c r="G112" s="77"/>
      <c r="H112" s="77"/>
      <c r="I112" s="77" t="s">
        <v>83</v>
      </c>
      <c r="J112" s="77" t="s">
        <v>84</v>
      </c>
      <c r="K112" s="74"/>
      <c r="L112" s="6"/>
      <c r="M112" s="6"/>
      <c r="N112" s="6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3"/>
    </row>
    <row r="113" customFormat="false" ht="12.75" hidden="false" customHeight="true" outlineLevel="0" collapsed="false">
      <c r="A113" s="51"/>
      <c r="B113" s="77" t="s">
        <v>57</v>
      </c>
      <c r="C113" s="54" t="s">
        <v>166</v>
      </c>
      <c r="D113" s="54"/>
      <c r="E113" s="54"/>
      <c r="F113" s="54"/>
      <c r="G113" s="54"/>
      <c r="H113" s="54"/>
      <c r="I113" s="88" t="n">
        <v>0</v>
      </c>
      <c r="J113" s="80" t="n">
        <f aca="false">J130*I113</f>
        <v>0</v>
      </c>
      <c r="K113" s="112"/>
      <c r="L113" s="57"/>
      <c r="M113" s="57"/>
      <c r="N113" s="74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3"/>
    </row>
    <row r="114" customFormat="false" ht="14.25" hidden="false" customHeight="true" outlineLevel="0" collapsed="false">
      <c r="A114" s="51"/>
      <c r="B114" s="77" t="s">
        <v>59</v>
      </c>
      <c r="C114" s="54" t="s">
        <v>167</v>
      </c>
      <c r="D114" s="54"/>
      <c r="E114" s="54"/>
      <c r="F114" s="54"/>
      <c r="G114" s="54"/>
      <c r="H114" s="54"/>
      <c r="I114" s="88" t="n">
        <v>0</v>
      </c>
      <c r="J114" s="80" t="n">
        <f aca="false">(J130+J113)*I114</f>
        <v>0</v>
      </c>
      <c r="K114" s="112"/>
      <c r="L114" s="57"/>
      <c r="M114" s="57"/>
      <c r="N114" s="6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3"/>
    </row>
    <row r="115" customFormat="false" ht="14.25" hidden="false" customHeight="true" outlineLevel="0" collapsed="false">
      <c r="A115" s="51"/>
      <c r="B115" s="77" t="s">
        <v>62</v>
      </c>
      <c r="C115" s="77" t="s">
        <v>168</v>
      </c>
      <c r="D115" s="77"/>
      <c r="E115" s="77"/>
      <c r="F115" s="77"/>
      <c r="G115" s="77"/>
      <c r="H115" s="77"/>
      <c r="I115" s="79"/>
      <c r="J115" s="80"/>
      <c r="K115" s="57"/>
      <c r="L115" s="57"/>
      <c r="M115" s="57"/>
      <c r="N115" s="6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3"/>
    </row>
    <row r="116" customFormat="false" ht="14.25" hidden="false" customHeight="true" outlineLevel="0" collapsed="false">
      <c r="A116" s="51"/>
      <c r="B116" s="77" t="s">
        <v>169</v>
      </c>
      <c r="C116" s="54" t="s">
        <v>170</v>
      </c>
      <c r="D116" s="54"/>
      <c r="E116" s="54"/>
      <c r="F116" s="54"/>
      <c r="G116" s="54"/>
      <c r="H116" s="54"/>
      <c r="I116" s="129" t="n">
        <v>0.0065</v>
      </c>
      <c r="J116" s="80" t="n">
        <f aca="false">(($J$130+$J$113+$J$114)/(1-($I$116+$I$117+$I$118))*I116)</f>
        <v>35.5115158007499</v>
      </c>
      <c r="K116" s="112" t="s">
        <v>194</v>
      </c>
      <c r="L116" s="74"/>
      <c r="M116" s="6"/>
      <c r="N116" s="6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3"/>
    </row>
    <row r="117" customFormat="false" ht="14.25" hidden="false" customHeight="true" outlineLevel="0" collapsed="false">
      <c r="A117" s="51"/>
      <c r="B117" s="77" t="s">
        <v>171</v>
      </c>
      <c r="C117" s="54" t="s">
        <v>172</v>
      </c>
      <c r="D117" s="54"/>
      <c r="E117" s="54"/>
      <c r="F117" s="54"/>
      <c r="G117" s="54"/>
      <c r="H117" s="54"/>
      <c r="I117" s="129" t="n">
        <v>0.03</v>
      </c>
      <c r="J117" s="80" t="n">
        <f aca="false">(($J$130+$J$113+$J$114)/(1-($I$116+$I$117+$I$118))*I117)</f>
        <v>163.899303695769</v>
      </c>
      <c r="K117" s="112" t="s">
        <v>194</v>
      </c>
      <c r="L117" s="74"/>
      <c r="M117" s="6"/>
      <c r="N117" s="6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3"/>
    </row>
    <row r="118" customFormat="false" ht="14.25" hidden="false" customHeight="true" outlineLevel="0" collapsed="false">
      <c r="A118" s="51"/>
      <c r="B118" s="77" t="s">
        <v>173</v>
      </c>
      <c r="C118" s="54" t="s">
        <v>174</v>
      </c>
      <c r="D118" s="54"/>
      <c r="E118" s="54"/>
      <c r="F118" s="54"/>
      <c r="G118" s="54"/>
      <c r="H118" s="54"/>
      <c r="I118" s="79" t="n">
        <v>0.03</v>
      </c>
      <c r="J118" s="80" t="n">
        <f aca="false">(($J$130+$J$113+$J$114)/(1-($I$116+$I$117+$I$118))*I118)</f>
        <v>163.899303695769</v>
      </c>
      <c r="K118" s="74"/>
      <c r="L118" s="74"/>
      <c r="M118" s="6"/>
      <c r="N118" s="6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3"/>
    </row>
    <row r="119" customFormat="false" ht="14.25" hidden="false" customHeight="true" outlineLevel="0" collapsed="false">
      <c r="A119" s="51"/>
      <c r="B119" s="77" t="s">
        <v>64</v>
      </c>
      <c r="C119" s="54" t="s">
        <v>162</v>
      </c>
      <c r="D119" s="54"/>
      <c r="E119" s="54"/>
      <c r="F119" s="54"/>
      <c r="G119" s="54"/>
      <c r="H119" s="54"/>
      <c r="I119" s="79"/>
      <c r="J119" s="80"/>
      <c r="K119" s="74"/>
      <c r="L119" s="74"/>
      <c r="M119" s="6"/>
      <c r="N119" s="6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3"/>
    </row>
    <row r="120" customFormat="false" ht="14.25" hidden="false" customHeight="true" outlineLevel="0" collapsed="false">
      <c r="A120" s="51"/>
      <c r="B120" s="77" t="s">
        <v>175</v>
      </c>
      <c r="C120" s="77"/>
      <c r="D120" s="77"/>
      <c r="E120" s="77"/>
      <c r="F120" s="77"/>
      <c r="G120" s="77"/>
      <c r="H120" s="77"/>
      <c r="I120" s="113" t="n">
        <f aca="false">SUM(I113:I119)</f>
        <v>0.0665</v>
      </c>
      <c r="J120" s="82" t="n">
        <f aca="false">(SUM(J113:J119))</f>
        <v>363.310123192287</v>
      </c>
      <c r="K120" s="74"/>
      <c r="L120" s="6"/>
      <c r="M120" s="6"/>
      <c r="N120" s="6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3"/>
    </row>
    <row r="121" customFormat="false" ht="14.25" hidden="false" customHeight="true" outlineLevel="0" collapsed="false">
      <c r="A121" s="51"/>
      <c r="B121" s="75"/>
      <c r="C121" s="75"/>
      <c r="D121" s="75"/>
      <c r="E121" s="75"/>
      <c r="F121" s="75"/>
      <c r="G121" s="75"/>
      <c r="H121" s="75"/>
      <c r="I121" s="114"/>
      <c r="J121" s="78"/>
      <c r="K121" s="74"/>
      <c r="L121" s="6"/>
      <c r="M121" s="6"/>
      <c r="N121" s="6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3"/>
    </row>
    <row r="122" customFormat="false" ht="14.25" hidden="false" customHeight="true" outlineLevel="0" collapsed="false">
      <c r="A122" s="51"/>
      <c r="B122" s="75"/>
      <c r="C122" s="75"/>
      <c r="D122" s="75"/>
      <c r="E122" s="75"/>
      <c r="F122" s="75"/>
      <c r="G122" s="75"/>
      <c r="H122" s="75"/>
      <c r="I122" s="114"/>
      <c r="J122" s="78"/>
      <c r="K122" s="74"/>
      <c r="L122" s="6"/>
      <c r="M122" s="6"/>
      <c r="N122" s="6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3"/>
    </row>
    <row r="123" customFormat="false" ht="14.25" hidden="false" customHeight="true" outlineLevel="0" collapsed="false">
      <c r="A123" s="51"/>
      <c r="B123" s="53" t="s">
        <v>176</v>
      </c>
      <c r="C123" s="53"/>
      <c r="D123" s="53"/>
      <c r="E123" s="53"/>
      <c r="F123" s="53"/>
      <c r="G123" s="53"/>
      <c r="H123" s="53"/>
      <c r="I123" s="53"/>
      <c r="J123" s="53"/>
      <c r="K123" s="6"/>
      <c r="L123" s="6"/>
      <c r="M123" s="6"/>
      <c r="N123" s="6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3"/>
    </row>
    <row r="124" customFormat="false" ht="14.25" hidden="false" customHeight="true" outlineLevel="0" collapsed="false">
      <c r="A124" s="51"/>
      <c r="B124" s="77" t="s">
        <v>177</v>
      </c>
      <c r="C124" s="77"/>
      <c r="D124" s="77"/>
      <c r="E124" s="77"/>
      <c r="F124" s="77"/>
      <c r="G124" s="77"/>
      <c r="H124" s="77"/>
      <c r="I124" s="77"/>
      <c r="J124" s="77" t="s">
        <v>84</v>
      </c>
      <c r="K124" s="6"/>
      <c r="L124" s="6"/>
      <c r="M124" s="6"/>
      <c r="N124" s="6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3"/>
    </row>
    <row r="125" customFormat="false" ht="14.25" hidden="false" customHeight="true" outlineLevel="0" collapsed="false">
      <c r="A125" s="51"/>
      <c r="B125" s="77" t="s">
        <v>57</v>
      </c>
      <c r="C125" s="54" t="str">
        <f aca="false">B21</f>
        <v>MÓDULO 1 - COMPOSIÇÃO DA REMUNERAÇÃO</v>
      </c>
      <c r="D125" s="54"/>
      <c r="E125" s="54"/>
      <c r="F125" s="54"/>
      <c r="G125" s="54"/>
      <c r="H125" s="54"/>
      <c r="I125" s="54"/>
      <c r="J125" s="80" t="n">
        <f aca="false">J28</f>
        <v>0</v>
      </c>
      <c r="K125" s="74"/>
      <c r="L125" s="74"/>
      <c r="M125" s="6"/>
      <c r="N125" s="6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3"/>
    </row>
    <row r="126" customFormat="false" ht="12.75" hidden="false" customHeight="true" outlineLevel="0" collapsed="false">
      <c r="A126" s="51"/>
      <c r="B126" s="77" t="s">
        <v>59</v>
      </c>
      <c r="C126" s="54" t="str">
        <f aca="false">B31</f>
        <v>MÓDULO 2 – ENCARGOS E BENEFÍCIOS ANUAIS, MENSAIS E DIÁRIOS</v>
      </c>
      <c r="D126" s="54"/>
      <c r="E126" s="54"/>
      <c r="F126" s="54"/>
      <c r="G126" s="54"/>
      <c r="H126" s="54"/>
      <c r="I126" s="54"/>
      <c r="J126" s="80" t="n">
        <f aca="false">J65</f>
        <v>5100</v>
      </c>
      <c r="K126" s="6"/>
      <c r="L126" s="74"/>
      <c r="M126" s="6"/>
      <c r="N126" s="6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3"/>
    </row>
    <row r="127" customFormat="false" ht="14.25" hidden="false" customHeight="true" outlineLevel="0" collapsed="false">
      <c r="A127" s="51"/>
      <c r="B127" s="77" t="s">
        <v>62</v>
      </c>
      <c r="C127" s="54" t="str">
        <f aca="false">B68</f>
        <v>MÓDULO 3 – PROVISÃO PARA RESCISÃO</v>
      </c>
      <c r="D127" s="54"/>
      <c r="E127" s="54"/>
      <c r="F127" s="54"/>
      <c r="G127" s="54"/>
      <c r="H127" s="54"/>
      <c r="I127" s="54"/>
      <c r="J127" s="80" t="n">
        <f aca="false">J76</f>
        <v>0</v>
      </c>
      <c r="K127" s="6"/>
      <c r="L127" s="74"/>
      <c r="M127" s="6"/>
      <c r="N127" s="6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3"/>
    </row>
    <row r="128" customFormat="false" ht="14.25" hidden="false" customHeight="true" outlineLevel="0" collapsed="false">
      <c r="A128" s="51"/>
      <c r="B128" s="77" t="s">
        <v>64</v>
      </c>
      <c r="C128" s="54" t="str">
        <f aca="false">B79</f>
        <v>MÓDULO 4 – CUSTO DE REPOSIÇÃO DO PROFISSIONAL AUSENTE</v>
      </c>
      <c r="D128" s="54"/>
      <c r="E128" s="54"/>
      <c r="F128" s="54"/>
      <c r="G128" s="54"/>
      <c r="H128" s="54"/>
      <c r="I128" s="54"/>
      <c r="J128" s="80" t="n">
        <f aca="false">J99</f>
        <v>0</v>
      </c>
      <c r="K128" s="6"/>
      <c r="L128" s="74"/>
      <c r="M128" s="6"/>
      <c r="N128" s="6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3"/>
    </row>
    <row r="129" customFormat="false" ht="14.25" hidden="false" customHeight="true" outlineLevel="0" collapsed="false">
      <c r="A129" s="51"/>
      <c r="B129" s="77" t="s">
        <v>89</v>
      </c>
      <c r="C129" s="54" t="str">
        <f aca="false">B102</f>
        <v>MÓDULO 5 – INSUMOS DIVERSOS</v>
      </c>
      <c r="D129" s="54"/>
      <c r="E129" s="54"/>
      <c r="F129" s="54"/>
      <c r="G129" s="54"/>
      <c r="H129" s="54"/>
      <c r="I129" s="54"/>
      <c r="J129" s="80" t="n">
        <f aca="false">J108</f>
        <v>0</v>
      </c>
      <c r="K129" s="6"/>
      <c r="L129" s="74"/>
      <c r="M129" s="6"/>
      <c r="N129" s="6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3"/>
    </row>
    <row r="130" customFormat="false" ht="14.25" hidden="false" customHeight="true" outlineLevel="0" collapsed="false">
      <c r="A130" s="51"/>
      <c r="B130" s="77"/>
      <c r="C130" s="77" t="s">
        <v>178</v>
      </c>
      <c r="D130" s="77"/>
      <c r="E130" s="77"/>
      <c r="F130" s="77"/>
      <c r="G130" s="77"/>
      <c r="H130" s="77"/>
      <c r="I130" s="77"/>
      <c r="J130" s="82" t="n">
        <f aca="false">(SUM(J125:J129))</f>
        <v>5100</v>
      </c>
      <c r="K130" s="6"/>
      <c r="L130" s="74"/>
      <c r="M130" s="6"/>
      <c r="N130" s="6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3"/>
    </row>
    <row r="131" customFormat="false" ht="12.75" hidden="false" customHeight="true" outlineLevel="0" collapsed="false">
      <c r="A131" s="51"/>
      <c r="B131" s="77" t="s">
        <v>105</v>
      </c>
      <c r="C131" s="54" t="str">
        <f aca="false">B111</f>
        <v>MÓDULO 6 – CUSTOS INDIRETOS, TRIBUTOS E LUCRO</v>
      </c>
      <c r="D131" s="54"/>
      <c r="E131" s="54"/>
      <c r="F131" s="54"/>
      <c r="G131" s="54"/>
      <c r="H131" s="54"/>
      <c r="I131" s="54"/>
      <c r="J131" s="80" t="n">
        <f aca="false">J120</f>
        <v>363.310123192287</v>
      </c>
      <c r="K131" s="6"/>
      <c r="L131" s="6"/>
      <c r="M131" s="6"/>
      <c r="N131" s="6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3"/>
    </row>
    <row r="132" customFormat="false" ht="14.25" hidden="false" customHeight="true" outlineLevel="0" collapsed="false">
      <c r="A132" s="51"/>
      <c r="B132" s="77" t="s">
        <v>195</v>
      </c>
      <c r="C132" s="77"/>
      <c r="D132" s="77"/>
      <c r="E132" s="77"/>
      <c r="F132" s="77"/>
      <c r="G132" s="77"/>
      <c r="H132" s="77"/>
      <c r="I132" s="77"/>
      <c r="J132" s="82" t="n">
        <f aca="false">(SUM(J130:J131))</f>
        <v>5463.31012319229</v>
      </c>
      <c r="K132" s="6"/>
      <c r="L132" s="6"/>
      <c r="M132" s="6"/>
      <c r="N132" s="6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3"/>
    </row>
    <row r="133" customFormat="false" ht="14.25" hidden="false" customHeight="true" outlineLevel="0" collapsed="false">
      <c r="A133" s="51"/>
      <c r="B133" s="57"/>
      <c r="C133" s="57"/>
      <c r="D133" s="57"/>
      <c r="E133" s="57"/>
      <c r="F133" s="57"/>
      <c r="G133" s="57"/>
      <c r="H133" s="57"/>
      <c r="I133" s="57"/>
      <c r="J133" s="115"/>
      <c r="K133" s="74"/>
      <c r="L133" s="74"/>
      <c r="M133" s="74"/>
      <c r="N133" s="6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3"/>
    </row>
    <row r="134" customFormat="false" ht="12.75" hidden="false" customHeight="true" outlineLevel="0" collapsed="false">
      <c r="A134" s="51"/>
      <c r="B134" s="57"/>
      <c r="C134" s="57"/>
      <c r="D134" s="57"/>
      <c r="E134" s="57"/>
      <c r="F134" s="57"/>
      <c r="G134" s="57"/>
      <c r="H134" s="57"/>
      <c r="I134" s="75"/>
      <c r="J134" s="76"/>
      <c r="K134" s="74"/>
      <c r="L134" s="6"/>
      <c r="M134" s="6"/>
      <c r="N134" s="6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3"/>
    </row>
    <row r="135" customFormat="false" ht="51" hidden="false" customHeight="true" outlineLevel="0" collapsed="false">
      <c r="A135" s="5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6"/>
      <c r="M135" s="74"/>
      <c r="N135" s="6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3"/>
    </row>
    <row r="136" customFormat="false" ht="12.75" hidden="false" customHeight="true" outlineLevel="0" collapsed="false">
      <c r="A136" s="5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6"/>
      <c r="M136" s="6"/>
      <c r="N136" s="6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3"/>
    </row>
    <row r="137" customFormat="false" ht="14.25" hidden="false" customHeight="true" outlineLevel="0" collapsed="false">
      <c r="A137" s="5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6"/>
      <c r="M137" s="6"/>
      <c r="N137" s="6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3"/>
    </row>
    <row r="138" customFormat="false" ht="14.25" hidden="false" customHeight="true" outlineLevel="0" collapsed="false">
      <c r="A138" s="5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6"/>
      <c r="M138" s="6"/>
      <c r="N138" s="6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3"/>
    </row>
    <row r="139" customFormat="false" ht="14.25" hidden="false" customHeight="true" outlineLevel="0" collapsed="false">
      <c r="A139" s="5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6"/>
      <c r="M139" s="6"/>
      <c r="N139" s="6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3"/>
    </row>
    <row r="140" customFormat="false" ht="14.25" hidden="false" customHeight="true" outlineLevel="0" collapsed="false">
      <c r="A140" s="5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6"/>
      <c r="M140" s="6"/>
      <c r="N140" s="6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3"/>
    </row>
    <row r="141" customFormat="false" ht="14.25" hidden="false" customHeight="true" outlineLevel="0" collapsed="false">
      <c r="A141" s="5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6"/>
      <c r="M141" s="6"/>
      <c r="N141" s="6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3"/>
    </row>
    <row r="142" customFormat="false" ht="14.25" hidden="false" customHeight="true" outlineLevel="0" collapsed="false">
      <c r="A142" s="5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6"/>
      <c r="M142" s="6"/>
      <c r="N142" s="6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3"/>
    </row>
    <row r="143" customFormat="false" ht="14.25" hidden="false" customHeight="true" outlineLevel="0" collapsed="false">
      <c r="A143" s="5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6"/>
      <c r="M143" s="6"/>
      <c r="N143" s="6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3"/>
    </row>
    <row r="144" customFormat="false" ht="14.25" hidden="false" customHeight="true" outlineLevel="0" collapsed="false">
      <c r="A144" s="5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6"/>
      <c r="M144" s="6"/>
      <c r="N144" s="6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3"/>
    </row>
    <row r="145" customFormat="false" ht="14.25" hidden="false" customHeight="true" outlineLevel="0" collapsed="false">
      <c r="A145" s="5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6"/>
      <c r="M145" s="6"/>
      <c r="N145" s="6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3"/>
    </row>
    <row r="146" customFormat="false" ht="14.25" hidden="false" customHeight="true" outlineLevel="0" collapsed="false">
      <c r="A146" s="5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6"/>
      <c r="M146" s="6"/>
      <c r="N146" s="6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3"/>
    </row>
    <row r="147" customFormat="false" ht="14.25" hidden="false" customHeight="true" outlineLevel="0" collapsed="false">
      <c r="A147" s="5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6"/>
      <c r="M147" s="6"/>
      <c r="N147" s="6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3"/>
    </row>
    <row r="148" customFormat="false" ht="14.25" hidden="false" customHeight="true" outlineLevel="0" collapsed="false">
      <c r="A148" s="5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6"/>
      <c r="M148" s="6"/>
      <c r="N148" s="6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3"/>
    </row>
    <row r="149" customFormat="false" ht="14.25" hidden="false" customHeight="true" outlineLevel="0" collapsed="false">
      <c r="A149" s="5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3"/>
    </row>
    <row r="150" customFormat="false" ht="14.25" hidden="false" customHeight="true" outlineLevel="0" collapsed="false">
      <c r="A150" s="5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3"/>
    </row>
    <row r="151" customFormat="false" ht="14.25" hidden="false" customHeight="true" outlineLevel="0" collapsed="false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3"/>
    </row>
    <row r="152" customFormat="false" ht="14.25" hidden="false" customHeight="true" outlineLevel="0" collapsed="false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3"/>
    </row>
    <row r="153" customFormat="false" ht="14.25" hidden="false" customHeight="true" outlineLevel="0" collapsed="false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3"/>
    </row>
    <row r="154" customFormat="false" ht="14.25" hidden="false" customHeight="true" outlineLevel="0" collapsed="false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3"/>
    </row>
    <row r="155" customFormat="false" ht="14.25" hidden="false" customHeight="true" outlineLevel="0" collapsed="false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3"/>
    </row>
    <row r="156" customFormat="false" ht="14.25" hidden="false" customHeight="true" outlineLevel="0" collapsed="false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3"/>
    </row>
    <row r="157" customFormat="false" ht="14.25" hidden="false" customHeight="true" outlineLevel="0" collapsed="false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3"/>
    </row>
    <row r="158" customFormat="false" ht="14.25" hidden="false" customHeight="true" outlineLevel="0" collapsed="false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3"/>
    </row>
    <row r="159" customFormat="false" ht="14.25" hidden="false" customHeight="true" outlineLevel="0" collapsed="false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3"/>
    </row>
    <row r="160" customFormat="false" ht="14.25" hidden="false" customHeight="true" outlineLevel="0" collapsed="false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3"/>
    </row>
    <row r="161" customFormat="false" ht="14.25" hidden="false" customHeight="true" outlineLevel="0" collapsed="false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3"/>
    </row>
    <row r="162" customFormat="false" ht="14.25" hidden="false" customHeight="true" outlineLevel="0" collapsed="false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3"/>
    </row>
    <row r="163" customFormat="false" ht="14.25" hidden="false" customHeight="true" outlineLevel="0" collapsed="false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3"/>
    </row>
    <row r="164" customFormat="false" ht="14.25" hidden="false" customHeight="true" outlineLevel="0" collapsed="false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3"/>
    </row>
    <row r="165" customFormat="false" ht="14.25" hidden="false" customHeight="true" outlineLevel="0" collapsed="false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3"/>
    </row>
    <row r="166" customFormat="false" ht="14.25" hidden="false" customHeight="true" outlineLevel="0" collapsed="false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3"/>
    </row>
    <row r="167" customFormat="false" ht="14.25" hidden="false" customHeight="true" outlineLevel="0" collapsed="false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3"/>
    </row>
    <row r="168" customFormat="false" ht="14.25" hidden="false" customHeight="true" outlineLevel="0" collapsed="false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3"/>
    </row>
    <row r="169" customFormat="false" ht="14.25" hidden="false" customHeight="true" outlineLevel="0" collapsed="false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3"/>
    </row>
    <row r="170" customFormat="false" ht="14.25" hidden="false" customHeight="true" outlineLevel="0" collapsed="false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3"/>
    </row>
    <row r="171" customFormat="false" ht="14.25" hidden="false" customHeight="true" outlineLevel="0" collapsed="false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3"/>
    </row>
    <row r="172" customFormat="false" ht="14.25" hidden="false" customHeight="true" outlineLevel="0" collapsed="false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3"/>
    </row>
    <row r="173" customFormat="false" ht="14.25" hidden="false" customHeight="true" outlineLevel="0" collapsed="false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3"/>
    </row>
    <row r="174" customFormat="false" ht="14.25" hidden="false" customHeight="true" outlineLevel="0" collapsed="false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3"/>
    </row>
    <row r="175" customFormat="false" ht="14.25" hidden="false" customHeight="true" outlineLevel="0" collapsed="false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3"/>
    </row>
    <row r="176" customFormat="false" ht="14.25" hidden="false" customHeight="true" outlineLevel="0" collapsed="false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3"/>
    </row>
    <row r="177" customFormat="false" ht="14.25" hidden="false" customHeight="true" outlineLevel="0" collapsed="false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3"/>
    </row>
    <row r="178" customFormat="false" ht="14.25" hidden="false" customHeight="true" outlineLevel="0" collapsed="false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3"/>
    </row>
    <row r="179" customFormat="false" ht="14.25" hidden="false" customHeight="true" outlineLevel="0" collapsed="false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3"/>
    </row>
    <row r="180" customFormat="false" ht="14.25" hidden="false" customHeight="true" outlineLevel="0" collapsed="false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3"/>
    </row>
    <row r="181" customFormat="false" ht="14.25" hidden="false" customHeight="true" outlineLevel="0" collapsed="false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3"/>
    </row>
    <row r="182" customFormat="false" ht="14.25" hidden="false" customHeight="true" outlineLevel="0" collapsed="false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3"/>
    </row>
    <row r="183" customFormat="false" ht="14.25" hidden="false" customHeight="true" outlineLevel="0" collapsed="false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3"/>
    </row>
    <row r="184" customFormat="false" ht="14.25" hidden="false" customHeight="true" outlineLevel="0" collapsed="false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3"/>
    </row>
    <row r="185" customFormat="false" ht="14.25" hidden="false" customHeight="true" outlineLevel="0" collapsed="false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3"/>
    </row>
    <row r="186" customFormat="false" ht="14.25" hidden="false" customHeight="true" outlineLevel="0" collapsed="false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3"/>
    </row>
    <row r="187" customFormat="false" ht="14.25" hidden="false" customHeight="true" outlineLevel="0" collapsed="false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3"/>
    </row>
    <row r="188" customFormat="false" ht="14.25" hidden="false" customHeight="true" outlineLevel="0" collapsed="false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3"/>
    </row>
    <row r="189" customFormat="false" ht="14.25" hidden="false" customHeight="true" outlineLevel="0" collapsed="false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3"/>
    </row>
    <row r="190" customFormat="false" ht="14.25" hidden="false" customHeight="true" outlineLevel="0" collapsed="false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3"/>
    </row>
    <row r="191" customFormat="false" ht="14.25" hidden="false" customHeight="true" outlineLevel="0" collapsed="false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3"/>
    </row>
    <row r="192" customFormat="false" ht="14.25" hidden="false" customHeight="true" outlineLevel="0" collapsed="false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3"/>
    </row>
    <row r="193" customFormat="false" ht="14.25" hidden="false" customHeight="true" outlineLevel="0" collapsed="false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3"/>
    </row>
    <row r="194" customFormat="false" ht="14.25" hidden="false" customHeight="true" outlineLevel="0" collapsed="false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3"/>
    </row>
    <row r="195" customFormat="false" ht="14.25" hidden="false" customHeight="true" outlineLevel="0" collapsed="false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3"/>
    </row>
    <row r="196" customFormat="false" ht="14.25" hidden="false" customHeight="true" outlineLevel="0" collapsed="false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3"/>
    </row>
    <row r="197" customFormat="false" ht="14.25" hidden="false" customHeight="true" outlineLevel="0" collapsed="false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3"/>
    </row>
    <row r="198" customFormat="false" ht="14.25" hidden="false" customHeight="true" outlineLevel="0" collapsed="false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3"/>
    </row>
    <row r="199" customFormat="false" ht="14.25" hidden="false" customHeight="true" outlineLevel="0" collapsed="false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3"/>
    </row>
    <row r="200" customFormat="false" ht="14.25" hidden="false" customHeight="true" outlineLevel="0" collapsed="false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3"/>
    </row>
    <row r="201" customFormat="false" ht="14.25" hidden="false" customHeight="true" outlineLevel="0" collapsed="false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3"/>
    </row>
    <row r="202" customFormat="false" ht="14.25" hidden="false" customHeight="true" outlineLevel="0" collapsed="false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3"/>
    </row>
    <row r="203" customFormat="false" ht="14.25" hidden="false" customHeight="true" outlineLevel="0" collapsed="false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3"/>
    </row>
    <row r="204" customFormat="false" ht="14.25" hidden="false" customHeight="true" outlineLevel="0" collapsed="false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3"/>
    </row>
    <row r="205" customFormat="false" ht="14.25" hidden="false" customHeight="true" outlineLevel="0" collapsed="false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3"/>
    </row>
    <row r="206" customFormat="false" ht="14.25" hidden="false" customHeight="true" outlineLevel="0" collapsed="false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3"/>
    </row>
    <row r="207" customFormat="false" ht="14.25" hidden="false" customHeight="true" outlineLevel="0" collapsed="false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3"/>
    </row>
    <row r="208" customFormat="false" ht="14.25" hidden="false" customHeight="true" outlineLevel="0" collapsed="false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3"/>
    </row>
    <row r="209" customFormat="false" ht="14.25" hidden="false" customHeight="true" outlineLevel="0" collapsed="false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3"/>
    </row>
    <row r="210" customFormat="false" ht="14.25" hidden="false" customHeight="true" outlineLevel="0" collapsed="false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3"/>
    </row>
    <row r="211" customFormat="false" ht="14.25" hidden="false" customHeight="true" outlineLevel="0" collapsed="false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3"/>
    </row>
    <row r="212" customFormat="false" ht="14.25" hidden="false" customHeight="true" outlineLevel="0" collapsed="false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3"/>
    </row>
    <row r="213" customFormat="false" ht="14.25" hidden="false" customHeight="true" outlineLevel="0" collapsed="false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3"/>
    </row>
    <row r="214" customFormat="false" ht="14.25" hidden="false" customHeight="true" outlineLevel="0" collapsed="false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3"/>
    </row>
    <row r="215" customFormat="false" ht="14.25" hidden="false" customHeight="true" outlineLevel="0" collapsed="false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3"/>
    </row>
    <row r="216" customFormat="false" ht="14.25" hidden="false" customHeight="true" outlineLevel="0" collapsed="false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3"/>
    </row>
    <row r="217" customFormat="false" ht="14.25" hidden="false" customHeight="true" outlineLevel="0" collapsed="false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3"/>
    </row>
    <row r="218" customFormat="false" ht="14.25" hidden="false" customHeight="true" outlineLevel="0" collapsed="false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3"/>
    </row>
    <row r="219" customFormat="false" ht="14.25" hidden="false" customHeight="true" outlineLevel="0" collapsed="false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3"/>
    </row>
    <row r="220" customFormat="false" ht="14.25" hidden="false" customHeight="true" outlineLevel="0" collapsed="false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3"/>
    </row>
    <row r="221" customFormat="false" ht="14.25" hidden="false" customHeight="true" outlineLevel="0" collapsed="false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3"/>
    </row>
    <row r="222" customFormat="false" ht="14.25" hidden="false" customHeight="true" outlineLevel="0" collapsed="false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3"/>
    </row>
    <row r="223" customFormat="false" ht="14.25" hidden="false" customHeight="true" outlineLevel="0" collapsed="false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3"/>
    </row>
    <row r="224" customFormat="false" ht="14.25" hidden="false" customHeight="true" outlineLevel="0" collapsed="false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3"/>
    </row>
    <row r="225" customFormat="false" ht="14.25" hidden="false" customHeight="true" outlineLevel="0" collapsed="false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3"/>
    </row>
    <row r="226" customFormat="false" ht="14.25" hidden="false" customHeight="true" outlineLevel="0" collapsed="false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3"/>
    </row>
    <row r="227" customFormat="false" ht="14.25" hidden="false" customHeight="true" outlineLevel="0" collapsed="false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3"/>
    </row>
    <row r="228" customFormat="false" ht="14.25" hidden="false" customHeight="true" outlineLevel="0" collapsed="false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3"/>
    </row>
    <row r="229" customFormat="false" ht="14.25" hidden="false" customHeight="true" outlineLevel="0" collapsed="false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3"/>
    </row>
    <row r="230" customFormat="false" ht="14.25" hidden="false" customHeight="true" outlineLevel="0" collapsed="false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3"/>
    </row>
    <row r="231" customFormat="false" ht="14.25" hidden="false" customHeight="true" outlineLevel="0" collapsed="false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3"/>
    </row>
    <row r="232" customFormat="false" ht="14.25" hidden="false" customHeight="true" outlineLevel="0" collapsed="false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3"/>
    </row>
    <row r="233" customFormat="false" ht="14.25" hidden="false" customHeight="true" outlineLevel="0" collapsed="false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3"/>
    </row>
    <row r="234" customFormat="false" ht="14.25" hidden="false" customHeight="true" outlineLevel="0" collapsed="false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3"/>
    </row>
    <row r="235" customFormat="false" ht="14.25" hidden="false" customHeight="true" outlineLevel="0" collapsed="false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3"/>
    </row>
    <row r="236" customFormat="false" ht="14.25" hidden="false" customHeight="true" outlineLevel="0" collapsed="false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3"/>
    </row>
    <row r="237" customFormat="false" ht="14.25" hidden="false" customHeight="true" outlineLevel="0" collapsed="false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3"/>
    </row>
    <row r="238" customFormat="false" ht="14.25" hidden="false" customHeight="true" outlineLevel="0" collapsed="false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3"/>
    </row>
    <row r="239" customFormat="false" ht="14.25" hidden="false" customHeight="true" outlineLevel="0" collapsed="false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3"/>
    </row>
    <row r="240" customFormat="false" ht="14.25" hidden="false" customHeight="true" outlineLevel="0" collapsed="false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3"/>
    </row>
    <row r="241" customFormat="false" ht="14.25" hidden="false" customHeight="true" outlineLevel="0" collapsed="false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3"/>
    </row>
    <row r="242" customFormat="false" ht="14.25" hidden="false" customHeight="true" outlineLevel="0" collapsed="false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3"/>
    </row>
    <row r="243" customFormat="false" ht="14.25" hidden="false" customHeight="true" outlineLevel="0" collapsed="false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3"/>
    </row>
    <row r="244" customFormat="false" ht="14.25" hidden="false" customHeight="true" outlineLevel="0" collapsed="false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3"/>
    </row>
    <row r="245" customFormat="false" ht="14.25" hidden="false" customHeight="true" outlineLevel="0" collapsed="false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3"/>
    </row>
    <row r="246" customFormat="false" ht="14.25" hidden="false" customHeight="true" outlineLevel="0" collapsed="false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3"/>
    </row>
    <row r="247" customFormat="false" ht="14.25" hidden="false" customHeight="true" outlineLevel="0" collapsed="false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3"/>
    </row>
    <row r="248" customFormat="false" ht="14.25" hidden="false" customHeight="true" outlineLevel="0" collapsed="false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3"/>
    </row>
    <row r="249" customFormat="false" ht="14.25" hidden="false" customHeight="true" outlineLevel="0" collapsed="false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3"/>
    </row>
    <row r="250" customFormat="false" ht="14.25" hidden="false" customHeight="true" outlineLevel="0" collapsed="false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3"/>
    </row>
    <row r="251" customFormat="false" ht="14.25" hidden="false" customHeight="true" outlineLevel="0" collapsed="false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3"/>
    </row>
    <row r="252" customFormat="false" ht="14.25" hidden="false" customHeight="true" outlineLevel="0" collapsed="false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3"/>
    </row>
    <row r="253" customFormat="false" ht="14.25" hidden="false" customHeight="true" outlineLevel="0" collapsed="false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3"/>
    </row>
    <row r="254" customFormat="false" ht="14.25" hidden="false" customHeight="true" outlineLevel="0" collapsed="false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3"/>
    </row>
    <row r="255" customFormat="false" ht="14.25" hidden="false" customHeight="true" outlineLevel="0" collapsed="false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3"/>
    </row>
    <row r="256" customFormat="false" ht="14.25" hidden="false" customHeight="true" outlineLevel="0" collapsed="false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3"/>
    </row>
    <row r="257" customFormat="false" ht="14.25" hidden="false" customHeight="true" outlineLevel="0" collapsed="false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3"/>
    </row>
    <row r="258" customFormat="false" ht="14.25" hidden="false" customHeight="true" outlineLevel="0" collapsed="false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3"/>
    </row>
    <row r="259" customFormat="false" ht="14.25" hidden="false" customHeight="true" outlineLevel="0" collapsed="false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3"/>
    </row>
    <row r="260" customFormat="false" ht="14.25" hidden="false" customHeight="true" outlineLevel="0" collapsed="false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3"/>
    </row>
    <row r="261" customFormat="false" ht="14.25" hidden="false" customHeight="true" outlineLevel="0" collapsed="false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3"/>
    </row>
    <row r="262" customFormat="false" ht="14.25" hidden="false" customHeight="true" outlineLevel="0" collapsed="false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3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customFormat="false" ht="14.2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customFormat="false" ht="14.2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customFormat="false" ht="14.2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customFormat="false" ht="14.2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customFormat="false" ht="14.2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customFormat="false" ht="14.2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customFormat="false" ht="14.2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customFormat="false" ht="14.2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customFormat="false" ht="14.2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customFormat="false" ht="14.2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customFormat="false" ht="14.2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customFormat="false" ht="14.2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customFormat="false" ht="14.2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customFormat="false" ht="14.2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customFormat="false" ht="14.2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customFormat="false" ht="14.2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customFormat="false" ht="14.2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customFormat="false" ht="14.2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customFormat="false" ht="14.2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customFormat="false" ht="14.2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customFormat="false" ht="14.2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customFormat="false" ht="14.2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customFormat="false" ht="14.2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customFormat="false" ht="14.2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customFormat="false" ht="14.2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customFormat="false" ht="14.2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customFormat="false" ht="14.2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customFormat="false" ht="14.2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customFormat="false" ht="14.2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customFormat="false" ht="14.2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customFormat="false" ht="14.2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customFormat="false" ht="14.2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customFormat="false" ht="14.2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customFormat="false" ht="14.2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customFormat="false" ht="14.2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customFormat="false" ht="14.2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customFormat="false" ht="14.2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customFormat="false" ht="14.2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customFormat="false" ht="14.2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customFormat="false" ht="14.2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customFormat="false" ht="14.2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customFormat="false" ht="14.2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customFormat="false" ht="14.2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customFormat="false" ht="14.2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customFormat="false" ht="14.2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customFormat="false" ht="14.2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customFormat="false" ht="14.2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customFormat="false" ht="14.2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customFormat="false" ht="14.2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customFormat="false" ht="14.2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customFormat="false" ht="14.2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customFormat="false" ht="14.2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customFormat="false" ht="14.2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customFormat="false" ht="14.2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customFormat="false" ht="14.2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customFormat="false" ht="14.2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customFormat="false" ht="14.2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customFormat="false" ht="14.2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customFormat="false" ht="14.2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customFormat="false" ht="14.2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customFormat="false" ht="14.2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customFormat="false" ht="14.2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customFormat="false" ht="14.2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customFormat="false" ht="14.2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customFormat="false" ht="14.2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customFormat="false" ht="14.2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customFormat="false" ht="14.2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customFormat="false" ht="14.2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customFormat="false" ht="14.2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customFormat="false" ht="14.2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customFormat="false" ht="14.2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customFormat="false" ht="14.2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customFormat="false" ht="14.2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customFormat="false" ht="14.2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customFormat="false" ht="14.2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customFormat="false" ht="14.2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customFormat="false" ht="14.2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customFormat="false" ht="14.2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customFormat="false" ht="14.2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customFormat="false" ht="14.2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customFormat="false" ht="14.2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customFormat="false" ht="14.2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customFormat="false" ht="14.2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customFormat="false" ht="14.2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customFormat="false" ht="14.2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customFormat="false" ht="14.2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customFormat="false" ht="14.2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customFormat="false" ht="14.2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customFormat="false" ht="14.2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customFormat="false" ht="14.2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customFormat="false" ht="14.2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customFormat="false" ht="14.2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customFormat="false" ht="14.2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customFormat="false" ht="14.2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customFormat="false" ht="14.2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customFormat="false" ht="14.2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customFormat="false" ht="14.2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customFormat="false" ht="14.2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customFormat="false" ht="14.2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customFormat="false" ht="14.2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customFormat="false" ht="14.2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customFormat="false" ht="14.2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customFormat="false" ht="14.2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customFormat="false" ht="14.2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customFormat="false" ht="14.2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customFormat="false" ht="14.2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customFormat="false" ht="14.2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customFormat="false" ht="14.2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customFormat="false" ht="14.2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customFormat="false" ht="14.2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customFormat="false" ht="14.2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customFormat="false" ht="14.2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customFormat="false" ht="14.2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customFormat="false" ht="14.2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customFormat="false" ht="14.2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customFormat="false" ht="14.2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customFormat="false" ht="14.2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customFormat="false" ht="14.2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customFormat="false" ht="14.2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customFormat="false" ht="14.2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customFormat="false" ht="14.2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customFormat="false" ht="14.2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customFormat="false" ht="14.2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customFormat="false" ht="14.2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customFormat="false" ht="14.2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customFormat="false" ht="14.2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customFormat="false" ht="14.2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customFormat="false" ht="14.2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customFormat="false" ht="14.2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customFormat="false" ht="14.2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customFormat="false" ht="14.2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customFormat="false" ht="14.2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customFormat="false" ht="14.2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customFormat="false" ht="14.2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customFormat="false" ht="14.2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customFormat="false" ht="14.2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customFormat="false" ht="14.2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customFormat="false" ht="14.2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customFormat="false" ht="14.2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customFormat="false" ht="14.2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customFormat="false" ht="14.2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customFormat="false" ht="14.2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customFormat="false" ht="14.2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customFormat="false" ht="14.2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customFormat="false" ht="14.2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customFormat="false" ht="14.2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customFormat="false" ht="14.2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customFormat="false" ht="14.2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customFormat="false" ht="14.2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customFormat="false" ht="14.2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customFormat="false" ht="14.2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customFormat="false" ht="14.2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customFormat="false" ht="14.2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customFormat="false" ht="14.2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customFormat="false" ht="14.2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customFormat="false" ht="14.2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customFormat="false" ht="14.2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customFormat="false" ht="14.2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customFormat="false" ht="14.2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customFormat="false" ht="14.2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customFormat="false" ht="14.2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customFormat="false" ht="14.2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customFormat="false" ht="14.2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customFormat="false" ht="14.2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customFormat="false" ht="14.2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customFormat="false" ht="14.2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customFormat="false" ht="14.2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customFormat="false" ht="14.2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customFormat="false" ht="14.2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customFormat="false" ht="14.2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customFormat="false" ht="14.2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customFormat="false" ht="14.2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customFormat="false" ht="14.2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customFormat="false" ht="14.2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customFormat="false" ht="14.2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customFormat="false" ht="14.2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customFormat="false" ht="14.2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customFormat="false" ht="14.2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customFormat="false" ht="14.2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customFormat="false" ht="14.2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customFormat="false" ht="14.2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customFormat="false" ht="14.2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customFormat="false" ht="14.2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customFormat="false" ht="14.2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customFormat="false" ht="14.2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customFormat="false" ht="14.2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customFormat="false" ht="14.2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customFormat="false" ht="14.2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customFormat="false" ht="14.2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customFormat="false" ht="14.2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customFormat="false" ht="14.2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customFormat="false" ht="14.2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customFormat="false" ht="14.2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customFormat="false" ht="14.2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customFormat="false" ht="14.2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customFormat="false" ht="14.2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customFormat="false" ht="14.2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customFormat="false" ht="14.2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customFormat="false" ht="14.2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customFormat="false" ht="14.2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customFormat="false" ht="14.2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customFormat="false" ht="14.2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customFormat="false" ht="14.2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customFormat="false" ht="14.2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customFormat="false" ht="14.2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customFormat="false" ht="14.2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customFormat="false" ht="14.2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customFormat="false" ht="14.2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customFormat="false" ht="14.2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customFormat="false" ht="14.2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customFormat="false" ht="14.2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customFormat="false" ht="14.2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customFormat="false" ht="14.2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customFormat="false" ht="14.2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customFormat="false" ht="14.2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customFormat="false" ht="14.2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customFormat="false" ht="14.2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customFormat="false" ht="14.2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customFormat="false" ht="14.2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customFormat="false" ht="14.2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customFormat="false" ht="14.2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customFormat="false" ht="14.2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customFormat="false" ht="14.2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customFormat="false" ht="14.2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customFormat="false" ht="14.2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customFormat="false" ht="14.2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customFormat="false" ht="14.2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customFormat="false" ht="14.2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customFormat="false" ht="14.2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customFormat="false" ht="14.2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customFormat="false" ht="14.2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customFormat="false" ht="14.2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customFormat="false" ht="14.2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customFormat="false" ht="14.2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customFormat="false" ht="14.2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customFormat="false" ht="14.2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customFormat="false" ht="14.2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customFormat="false" ht="14.2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customFormat="false" ht="14.2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customFormat="false" ht="14.2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customFormat="false" ht="14.2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customFormat="false" ht="14.2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customFormat="false" ht="14.2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customFormat="false" ht="14.2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customFormat="false" ht="14.2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customFormat="false" ht="14.2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customFormat="false" ht="14.2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customFormat="false" ht="14.2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customFormat="false" ht="14.2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customFormat="false" ht="14.2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customFormat="false" ht="14.2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customFormat="false" ht="14.2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customFormat="false" ht="14.2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customFormat="false" ht="14.2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customFormat="false" ht="14.2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customFormat="false" ht="14.2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customFormat="false" ht="14.2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customFormat="false" ht="14.2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customFormat="false" ht="14.2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customFormat="false" ht="14.2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customFormat="false" ht="14.2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customFormat="false" ht="14.2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customFormat="false" ht="14.2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customFormat="false" ht="14.2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customFormat="false" ht="14.2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customFormat="false" ht="14.2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customFormat="false" ht="14.2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customFormat="false" ht="14.2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customFormat="false" ht="14.2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customFormat="false" ht="14.2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customFormat="false" ht="14.2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customFormat="false" ht="14.2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customFormat="false" ht="14.2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customFormat="false" ht="14.2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customFormat="false" ht="14.2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customFormat="false" ht="14.2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customFormat="false" ht="14.2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customFormat="false" ht="14.2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customFormat="false" ht="14.2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customFormat="false" ht="14.2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customFormat="false" ht="14.2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customFormat="false" ht="14.2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customFormat="false" ht="14.2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customFormat="false" ht="14.2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customFormat="false" ht="14.2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customFormat="false" ht="14.2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customFormat="false" ht="14.2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customFormat="false" ht="14.2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customFormat="false" ht="14.2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customFormat="false" ht="14.2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customFormat="false" ht="14.2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customFormat="false" ht="14.2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customFormat="false" ht="14.2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customFormat="false" ht="14.2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customFormat="false" ht="14.2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customFormat="false" ht="14.2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customFormat="false" ht="14.2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customFormat="false" ht="14.2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customFormat="false" ht="14.2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customFormat="false" ht="14.2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customFormat="false" ht="14.2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customFormat="false" ht="14.2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customFormat="false" ht="14.2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customFormat="false" ht="14.2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customFormat="false" ht="14.2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customFormat="false" ht="14.2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customFormat="false" ht="14.2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customFormat="false" ht="14.2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customFormat="false" ht="14.2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customFormat="false" ht="14.2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customFormat="false" ht="14.2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customFormat="false" ht="14.2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customFormat="false" ht="14.2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customFormat="false" ht="14.2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customFormat="false" ht="14.2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customFormat="false" ht="14.2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customFormat="false" ht="14.2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customFormat="false" ht="14.2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customFormat="false" ht="14.2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customFormat="false" ht="14.2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customFormat="false" ht="14.2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customFormat="false" ht="14.2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customFormat="false" ht="14.2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customFormat="false" ht="14.2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customFormat="false" ht="14.2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customFormat="false" ht="14.2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customFormat="false" ht="14.2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customFormat="false" ht="14.2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customFormat="false" ht="14.2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customFormat="false" ht="14.2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customFormat="false" ht="14.2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customFormat="false" ht="14.2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customFormat="false" ht="14.2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customFormat="false" ht="14.2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customFormat="false" ht="14.2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customFormat="false" ht="14.2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customFormat="false" ht="14.2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customFormat="false" ht="14.2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customFormat="false" ht="14.2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customFormat="false" ht="14.2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customFormat="false" ht="14.2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customFormat="false" ht="14.2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customFormat="false" ht="14.2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customFormat="false" ht="14.2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customFormat="false" ht="14.2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customFormat="false" ht="14.2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customFormat="false" ht="14.2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customFormat="false" ht="14.2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customFormat="false" ht="14.2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customFormat="false" ht="14.2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customFormat="false" ht="14.2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customFormat="false" ht="14.2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customFormat="false" ht="14.2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customFormat="false" ht="14.2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customFormat="false" ht="14.2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customFormat="false" ht="14.2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customFormat="false" ht="14.2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customFormat="false" ht="14.2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customFormat="false" ht="14.2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customFormat="false" ht="14.2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customFormat="false" ht="14.2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customFormat="false" ht="14.2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customFormat="false" ht="14.2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customFormat="false" ht="14.2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customFormat="false" ht="14.2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customFormat="false" ht="14.2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customFormat="false" ht="14.2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customFormat="false" ht="14.2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customFormat="false" ht="14.2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customFormat="false" ht="14.2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customFormat="false" ht="14.2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customFormat="false" ht="14.2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customFormat="false" ht="14.2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customFormat="false" ht="14.2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customFormat="false" ht="14.2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customFormat="false" ht="14.2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customFormat="false" ht="14.2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customFormat="false" ht="14.2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customFormat="false" ht="14.2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customFormat="false" ht="14.2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customFormat="false" ht="14.2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customFormat="false" ht="14.2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customFormat="false" ht="14.2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customFormat="false" ht="14.2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customFormat="false" ht="14.2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customFormat="false" ht="14.2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customFormat="false" ht="14.2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customFormat="false" ht="14.2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customFormat="false" ht="14.2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customFormat="false" ht="14.2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customFormat="false" ht="14.2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customFormat="false" ht="14.2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customFormat="false" ht="14.2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customFormat="false" ht="14.2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customFormat="false" ht="14.2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customFormat="false" ht="14.2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customFormat="false" ht="14.2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customFormat="false" ht="14.2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customFormat="false" ht="14.2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customFormat="false" ht="14.2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customFormat="false" ht="14.2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customFormat="false" ht="14.2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customFormat="false" ht="14.2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customFormat="false" ht="14.2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customFormat="false" ht="14.2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customFormat="false" ht="14.2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customFormat="false" ht="14.2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customFormat="false" ht="14.2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customFormat="false" ht="14.2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customFormat="false" ht="14.2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customFormat="false" ht="14.2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customFormat="false" ht="14.2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customFormat="false" ht="14.2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customFormat="false" ht="14.2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customFormat="false" ht="14.2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customFormat="false" ht="14.2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customFormat="false" ht="14.2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customFormat="false" ht="14.2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customFormat="false" ht="14.2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customFormat="false" ht="14.2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customFormat="false" ht="14.2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customFormat="false" ht="14.2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customFormat="false" ht="14.2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customFormat="false" ht="14.2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customFormat="false" ht="14.2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customFormat="false" ht="14.2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customFormat="false" ht="14.2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customFormat="false" ht="14.2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customFormat="false" ht="14.2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customFormat="false" ht="14.2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customFormat="false" ht="14.2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customFormat="false" ht="14.2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customFormat="false" ht="14.2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customFormat="false" ht="14.2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customFormat="false" ht="14.2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customFormat="false" ht="14.2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customFormat="false" ht="14.2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customFormat="false" ht="14.2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customFormat="false" ht="14.2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customFormat="false" ht="14.2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customFormat="false" ht="14.2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customFormat="false" ht="14.2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customFormat="false" ht="14.2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customFormat="false" ht="14.2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customFormat="false" ht="14.2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customFormat="false" ht="14.2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customFormat="false" ht="14.2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customFormat="false" ht="14.2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customFormat="false" ht="14.2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customFormat="false" ht="14.2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customFormat="false" ht="14.2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customFormat="false" ht="14.2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customFormat="false" ht="14.2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customFormat="false" ht="14.2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customFormat="false" ht="14.2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customFormat="false" ht="14.2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customFormat="false" ht="14.2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customFormat="false" ht="14.2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customFormat="false" ht="14.2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customFormat="false" ht="14.2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customFormat="false" ht="14.2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customFormat="false" ht="14.2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customFormat="false" ht="14.2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customFormat="false" ht="14.2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customFormat="false" ht="14.2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customFormat="false" ht="14.2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customFormat="false" ht="14.2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customFormat="false" ht="14.2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customFormat="false" ht="14.2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customFormat="false" ht="14.2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customFormat="false" ht="14.2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customFormat="false" ht="14.2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customFormat="false" ht="14.2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customFormat="false" ht="14.2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customFormat="false" ht="14.2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customFormat="false" ht="14.2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customFormat="false" ht="14.2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customFormat="false" ht="14.2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customFormat="false" ht="14.2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customFormat="false" ht="14.2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customFormat="false" ht="14.2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customFormat="false" ht="14.2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customFormat="false" ht="14.2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customFormat="false" ht="14.2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customFormat="false" ht="14.2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customFormat="false" ht="14.2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customFormat="false" ht="14.2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customFormat="false" ht="14.2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customFormat="false" ht="14.2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customFormat="false" ht="14.2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customFormat="false" ht="14.2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customFormat="false" ht="14.2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customFormat="false" ht="14.2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customFormat="false" ht="14.2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customFormat="false" ht="14.2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customFormat="false" ht="14.2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customFormat="false" ht="14.2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customFormat="false" ht="14.2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customFormat="false" ht="14.2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customFormat="false" ht="14.2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customFormat="false" ht="14.2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customFormat="false" ht="14.2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customFormat="false" ht="14.2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customFormat="false" ht="14.2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customFormat="false" ht="14.2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customFormat="false" ht="14.2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customFormat="false" ht="14.2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customFormat="false" ht="14.2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customFormat="false" ht="14.2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customFormat="false" ht="14.2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customFormat="false" ht="14.2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customFormat="false" ht="14.2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customFormat="false" ht="14.2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customFormat="false" ht="14.2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customFormat="false" ht="14.2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customFormat="false" ht="14.2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customFormat="false" ht="14.2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customFormat="false" ht="14.2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customFormat="false" ht="14.2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customFormat="false" ht="14.2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customFormat="false" ht="14.2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customFormat="false" ht="14.2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customFormat="false" ht="14.2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customFormat="false" ht="14.2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customFormat="false" ht="14.2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customFormat="false" ht="14.2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customFormat="false" ht="14.2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customFormat="false" ht="14.2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customFormat="false" ht="14.2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customFormat="false" ht="14.2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customFormat="false" ht="14.2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customFormat="false" ht="14.2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customFormat="false" ht="14.2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customFormat="false" ht="14.2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customFormat="false" ht="14.2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customFormat="false" ht="14.2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customFormat="false" ht="14.2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customFormat="false" ht="14.2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customFormat="false" ht="14.2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customFormat="false" ht="14.2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customFormat="false" ht="14.2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customFormat="false" ht="14.2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customFormat="false" ht="14.2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customFormat="false" ht="14.2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customFormat="false" ht="14.2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customFormat="false" ht="14.2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customFormat="false" ht="14.2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customFormat="false" ht="14.2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customFormat="false" ht="14.2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customFormat="false" ht="14.2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customFormat="false" ht="14.2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customFormat="false" ht="14.2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customFormat="false" ht="14.2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customFormat="false" ht="14.2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customFormat="false" ht="14.2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customFormat="false" ht="14.2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customFormat="false" ht="14.2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customFormat="false" ht="14.2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customFormat="false" ht="14.2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customFormat="false" ht="14.2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customFormat="false" ht="14.2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customFormat="false" ht="14.2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customFormat="false" ht="14.2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customFormat="false" ht="14.2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customFormat="false" ht="14.2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customFormat="false" ht="14.2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customFormat="false" ht="14.2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customFormat="false" ht="14.2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customFormat="false" ht="14.2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customFormat="false" ht="14.2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customFormat="false" ht="14.2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customFormat="false" ht="14.2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customFormat="false" ht="14.2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customFormat="false" ht="14.2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customFormat="false" ht="14.2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customFormat="false" ht="14.2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customFormat="false" ht="14.2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customFormat="false" ht="14.2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customFormat="false" ht="14.2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customFormat="false" ht="14.2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customFormat="false" ht="14.2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customFormat="false" ht="14.2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customFormat="false" ht="14.2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customFormat="false" ht="14.2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customFormat="false" ht="14.2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customFormat="false" ht="14.2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customFormat="false" ht="14.2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customFormat="false" ht="14.2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customFormat="false" ht="14.2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customFormat="false" ht="14.2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customFormat="false" ht="14.2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customFormat="false" ht="14.2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customFormat="false" ht="14.2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customFormat="false" ht="14.2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customFormat="false" ht="14.2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customFormat="false" ht="14.2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customFormat="false" ht="14.2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customFormat="false" ht="14.2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customFormat="false" ht="14.2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customFormat="false" ht="14.2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customFormat="false" ht="14.2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customFormat="false" ht="14.2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customFormat="false" ht="14.2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customFormat="false" ht="14.2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customFormat="false" ht="14.2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customFormat="false" ht="14.2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customFormat="false" ht="14.2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customFormat="false" ht="14.2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customFormat="false" ht="14.2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customFormat="false" ht="14.2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customFormat="false" ht="14.2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customFormat="false" ht="14.2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customFormat="false" ht="14.2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customFormat="false" ht="14.2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customFormat="false" ht="14.2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customFormat="false" ht="14.2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customFormat="false" ht="14.2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customFormat="false" ht="14.2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customFormat="false" ht="14.2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customFormat="false" ht="14.2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customFormat="false" ht="14.2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customFormat="false" ht="14.2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customFormat="false" ht="14.2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customFormat="false" ht="14.2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customFormat="false" ht="14.2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customFormat="false" ht="14.2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customFormat="false" ht="14.2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customFormat="false" ht="14.2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customFormat="false" ht="14.2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customFormat="false" ht="14.2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customFormat="false" ht="14.2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customFormat="false" ht="14.2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customFormat="false" ht="14.2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customFormat="false" ht="14.2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customFormat="false" ht="14.2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customFormat="false" ht="14.2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customFormat="false" ht="14.2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customFormat="false" ht="14.2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customFormat="false" ht="14.2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customFormat="false" ht="14.2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customFormat="false" ht="14.2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customFormat="false" ht="14.2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customFormat="false" ht="14.2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customFormat="false" ht="14.2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customFormat="false" ht="14.2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customFormat="false" ht="14.2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customFormat="false" ht="14.2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customFormat="false" ht="14.2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customFormat="false" ht="14.2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customFormat="false" ht="14.2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customFormat="false" ht="14.2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customFormat="false" ht="14.2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customFormat="false" ht="14.2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customFormat="false" ht="14.2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customFormat="false" ht="14.2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customFormat="false" ht="14.2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customFormat="false" ht="14.2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customFormat="false" ht="14.2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customFormat="false" ht="14.2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customFormat="false" ht="14.2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customFormat="false" ht="14.2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customFormat="false" ht="14.2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customFormat="false" ht="14.2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customFormat="false" ht="14.2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customFormat="false" ht="14.2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customFormat="false" ht="14.2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sheetProtection sheet="true" password="c59b" objects="true" scenarios="true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C57:H57"/>
    <mergeCell ref="B58:J58"/>
    <mergeCell ref="B60:J60"/>
    <mergeCell ref="B61:I61"/>
    <mergeCell ref="C62:I62"/>
    <mergeCell ref="C63:I63"/>
    <mergeCell ref="C64:I64"/>
    <mergeCell ref="B65:I65"/>
    <mergeCell ref="B66:J66"/>
    <mergeCell ref="B68:J68"/>
    <mergeCell ref="C69:H69"/>
    <mergeCell ref="B70:I70"/>
    <mergeCell ref="C71:H71"/>
    <mergeCell ref="C72:H72"/>
    <mergeCell ref="C73:H73"/>
    <mergeCell ref="C74:H74"/>
    <mergeCell ref="C75:H75"/>
    <mergeCell ref="B76:H76"/>
    <mergeCell ref="B77:J77"/>
    <mergeCell ref="B79:J79"/>
    <mergeCell ref="B80:H80"/>
    <mergeCell ref="B81:I81"/>
    <mergeCell ref="C82:H82"/>
    <mergeCell ref="C83:H83"/>
    <mergeCell ref="C84:H84"/>
    <mergeCell ref="C85:H85"/>
    <mergeCell ref="C86:H86"/>
    <mergeCell ref="C87:H87"/>
    <mergeCell ref="B88:H88"/>
    <mergeCell ref="B89:J89"/>
    <mergeCell ref="B90:H90"/>
    <mergeCell ref="B91:I91"/>
    <mergeCell ref="C92:H92"/>
    <mergeCell ref="B93:H93"/>
    <mergeCell ref="B95:J95"/>
    <mergeCell ref="B96:I96"/>
    <mergeCell ref="C97:I97"/>
    <mergeCell ref="C98:I98"/>
    <mergeCell ref="B99:I99"/>
    <mergeCell ref="B102:J102"/>
    <mergeCell ref="C103:H103"/>
    <mergeCell ref="C104:H104"/>
    <mergeCell ref="C105:H105"/>
    <mergeCell ref="C106:H106"/>
    <mergeCell ref="C107:H107"/>
    <mergeCell ref="B108:H108"/>
    <mergeCell ref="B109:J109"/>
    <mergeCell ref="B111:J111"/>
    <mergeCell ref="C112:H112"/>
    <mergeCell ref="C113:H113"/>
    <mergeCell ref="C114:H114"/>
    <mergeCell ref="C115:H115"/>
    <mergeCell ref="C116:H116"/>
    <mergeCell ref="C117:H117"/>
    <mergeCell ref="C118:H118"/>
    <mergeCell ref="C119:H119"/>
    <mergeCell ref="B120:H120"/>
    <mergeCell ref="B123:J123"/>
    <mergeCell ref="B124:I124"/>
    <mergeCell ref="C125:I125"/>
    <mergeCell ref="C126:I126"/>
    <mergeCell ref="C127:I127"/>
    <mergeCell ref="C128:I128"/>
    <mergeCell ref="C129:I129"/>
    <mergeCell ref="C130:I130"/>
    <mergeCell ref="C131:I131"/>
    <mergeCell ref="B132:I132"/>
    <mergeCell ref="B135:K15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5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423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  <dc:creator>Gleydson</dc:creator>
  <dc:description/>
  <dc:language>pt-BR</dc:language>
  <cp:lastModifiedBy/>
  <cp:lastPrinted>2021-06-29T13:17:41Z</cp:lastPrinted>
  <dcterms:modified xsi:type="dcterms:W3CDTF">2024-04-22T14:20:38Z</dcterms:modified>
  <cp:revision>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