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00" activeTab="2"/>
  </bookViews>
  <sheets>
    <sheet name="Proposta" sheetId="1" r:id="rId1"/>
    <sheet name="Uniforme_EPI_Equipamento" sheetId="2" r:id="rId2"/>
    <sheet name="Servente de limpeza" sheetId="3" r:id="rId3"/>
  </sheets>
  <definedNames/>
  <calcPr fullCalcOnLoad="1"/>
</workbook>
</file>

<file path=xl/sharedStrings.xml><?xml version="1.0" encoding="utf-8"?>
<sst xmlns="http://schemas.openxmlformats.org/spreadsheetml/2006/main" count="240" uniqueCount="172">
  <si>
    <t>PROPOSTA</t>
  </si>
  <si>
    <t>(IDENTIFICAÇÃO DA EMPRESA)</t>
  </si>
  <si>
    <t>Resumo Valor Estimativo da Contratação – Serviços de limpeza</t>
  </si>
  <si>
    <t>Posto</t>
  </si>
  <si>
    <t>Valor Mensal por Empregado</t>
  </si>
  <si>
    <t>Quantidade de Postos</t>
  </si>
  <si>
    <t>Valor Mensal  dos Postos</t>
  </si>
  <si>
    <t>Meses Execução do Serviço</t>
  </si>
  <si>
    <t>Valor total do Posto de Serviço</t>
  </si>
  <si>
    <t>CARGO</t>
  </si>
  <si>
    <t>INSUMOS *</t>
  </si>
  <si>
    <t xml:space="preserve">QUANTIDADE  TOTAL </t>
  </si>
  <si>
    <t>VALOR UNITÁRIO</t>
  </si>
  <si>
    <t>VALOR TOTAL</t>
  </si>
  <si>
    <t>CUSTO MENSAL</t>
  </si>
  <si>
    <t>SERVENTE DE LIMPEZA</t>
  </si>
  <si>
    <t>UNIFORME</t>
  </si>
  <si>
    <t>Camisa de manga curta</t>
  </si>
  <si>
    <t xml:space="preserve">Calça </t>
  </si>
  <si>
    <t>Calçado apropriado (par)</t>
  </si>
  <si>
    <t>Meia (par)</t>
  </si>
  <si>
    <t>Agasalho apropriado (jaqueta forrada)</t>
  </si>
  <si>
    <t>Crachá de identificação em PVC</t>
  </si>
  <si>
    <t>TOTAL:</t>
  </si>
  <si>
    <t>EQUIPAMENTOS DE PROTEÇÃO INDIVIDUAL – EPIs</t>
  </si>
  <si>
    <t>Luvas de látex (par)</t>
  </si>
  <si>
    <t xml:space="preserve">Capa de chuva </t>
  </si>
  <si>
    <t>Bota de borracha branca cano longo (par)</t>
  </si>
  <si>
    <t>Máscara PFF2</t>
  </si>
  <si>
    <t>Óculos de proteção</t>
  </si>
  <si>
    <t>EQUIPAMENTO (SUJEITO À DEPRECIAÇÃO)</t>
  </si>
  <si>
    <t>% VR. RESIDUAL</t>
  </si>
  <si>
    <t>VALOR RESIDUAL</t>
  </si>
  <si>
    <t>VIDA ÚTIL/MESES</t>
  </si>
  <si>
    <t>Relógio de ponto biométrico (para todos os postos)</t>
  </si>
  <si>
    <t>EQUIPAMENTO</t>
  </si>
  <si>
    <t>Placa de sinalização de piso molhado</t>
  </si>
  <si>
    <t>Discriminação dos Serviços</t>
  </si>
  <si>
    <t>A</t>
  </si>
  <si>
    <t>Data de apresentação da proposta</t>
  </si>
  <si>
    <t>B</t>
  </si>
  <si>
    <t>Município</t>
  </si>
  <si>
    <t>Machado-MG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</si>
  <si>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</si>
  <si>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</si>
  <si>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</si>
  <si>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</si>
  <si>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</si>
  <si>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</si>
  <si>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</si>
  <si>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total a contratar (em função da unidade de medida)</t>
  </si>
  <si>
    <t>Servente de limpeza</t>
  </si>
  <si>
    <t>Posto/metro quadrado</t>
  </si>
  <si>
    <t>Dados para composição dos custos referentes à mão de obra</t>
  </si>
  <si>
    <t>Tipo de serviço (mesmo serviço com características distintas)</t>
  </si>
  <si>
    <t>Classificação Brasileira de Ocupações (CBO)</t>
  </si>
  <si>
    <t>5143-20</t>
  </si>
  <si>
    <t>Salário Nominativo da Categoria Profissional</t>
  </si>
  <si>
    <t>Horário de trabalho</t>
  </si>
  <si>
    <t>Seg a sex 07 às 22, respeitando 44h</t>
  </si>
  <si>
    <t>Categoria profissional (vinculada à execução contratual)</t>
  </si>
  <si>
    <t>SIND. EMPRES ASSEIO/CONS EST MG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</si>
  <si>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</si>
  <si>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</si>
  <si>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</si>
  <si>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</si>
  <si>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</si>
  <si>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</si>
  <si>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de insalubridade</t>
  </si>
  <si>
    <t>TOTAL DO MÓDULO 1</t>
  </si>
  <si>
    <t>MÓDULO 2 – ENCARGOS E BENEFÍCIOS ANUAIS, MENSAIS E DIÁRIOS</t>
  </si>
  <si>
    <t>Submódulo 2.1 - 13º Salário, Férias e Adicional de Férias</t>
  </si>
  <si>
    <t>Base de cálculo: Módulo 1</t>
  </si>
  <si>
    <t xml:space="preserve">13 (Décimo terceiro) salário </t>
  </si>
  <si>
    <t>Férias e Adicional de Férias</t>
  </si>
  <si>
    <t>TOTAL SUBMÓDULO 2.1</t>
  </si>
  <si>
    <t>Submódulo 2.2 - GPS, FGTS e Outras Contribuições</t>
  </si>
  <si>
    <t>Base de cálculo: Módulo 1 + Submódulo 2.1</t>
  </si>
  <si>
    <t xml:space="preserve">INSS  </t>
  </si>
  <si>
    <t xml:space="preserve">Salário Educação </t>
  </si>
  <si>
    <t>SAT (Seguro Acidente de Trabalho)</t>
  </si>
  <si>
    <t>SESC ou SESI</t>
  </si>
  <si>
    <t>E</t>
  </si>
  <si>
    <t xml:space="preserve">SENAI - SENAC </t>
  </si>
  <si>
    <t>F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</si>
  <si>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</si>
  <si>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</si>
  <si>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</si>
  <si>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</si>
  <si>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</si>
  <si>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</si>
  <si>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</si>
  <si>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</si>
  <si>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 xml:space="preserve">Auxílio-Refeição/Alimentação </t>
  </si>
  <si>
    <t>Seguro de Vida em Grupo</t>
  </si>
  <si>
    <t>Cláusula décima sétima – CCT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</si>
  <si>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</si>
  <si>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</si>
  <si>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</si>
  <si>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</si>
  <si>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</si>
  <si>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</si>
  <si>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</si>
  <si>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</si>
  <si>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</si>
  <si>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</si>
  <si>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</si>
  <si>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</si>
  <si>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</si>
  <si>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</si>
  <si>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</si>
  <si>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>*A partir do segundo ano: 0,21%</t>
  </si>
  <si>
    <t xml:space="preserve">Incidência do Submódulo 2.2 sobre o Aviso Prévio Trabalhado </t>
  </si>
  <si>
    <t>Multa sobre FGTS incidente sobre Aviso Prévio Trabalhado e Aviso Prévio Indenizado</t>
  </si>
  <si>
    <t>TOTAL DO MÓDULO 3</t>
  </si>
  <si>
    <t>MÓDULO 4 – CUSTO DE REPOSIÇÃO DO PROFISSIONAL AUSENTE</t>
  </si>
  <si>
    <t>Submódulo 4.1 – Substituto nas Ausências Legais</t>
  </si>
  <si>
    <t xml:space="preserve">Substituto nas Férias </t>
  </si>
  <si>
    <t>Substituto nas Ausências Legais</t>
  </si>
  <si>
    <t>Substituto na Licença Paternidade</t>
  </si>
  <si>
    <t xml:space="preserve">Substituto na Ausência por Acidente de Trabalho </t>
  </si>
  <si>
    <t>Substituto no Afastamento Maternidade</t>
  </si>
  <si>
    <t>Incidência do Submódulo 2.2</t>
  </si>
  <si>
    <t>TOTAL DO SUBMÓDULO 4.1</t>
  </si>
  <si>
    <t>Submódulo 4.2 – Intrajornada</t>
  </si>
  <si>
    <t>Intrajornada indenizada</t>
  </si>
  <si>
    <t>TOTAL SUBMÓDULO 4.2</t>
  </si>
  <si>
    <t>QUADRO RESUMO DO MÓDULO 4 – CUSTO DE REPOSIÇÃO DO PROFISSIONAL AUSENTE</t>
  </si>
  <si>
    <t>Módulo 4 –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</si>
  <si>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</si>
  <si>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</si>
  <si>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</si>
  <si>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</si>
  <si>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</si>
  <si>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</si>
  <si>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</si>
  <si>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Equipamentos de Proteção Individual (EPIs)</t>
  </si>
  <si>
    <t>Equipamentos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</si>
  <si>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</si>
  <si>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</si>
  <si>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</si>
  <si>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</si>
  <si>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</si>
  <si>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</si>
  <si>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</si>
  <si>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</si>
  <si>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</si>
  <si>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</si>
  <si>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</si>
  <si>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</si>
  <si>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Outros (especificar)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</si>
  <si>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</si>
  <si>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</si>
  <si>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</si>
  <si>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</si>
  <si>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</si>
  <si>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PREÇO TOTAL POR POSTO (S)</t>
  </si>
  <si>
    <t>FATOR “K”</t>
  </si>
  <si>
    <t>Tipo de área</t>
  </si>
  <si>
    <t>Produtividade</t>
  </si>
  <si>
    <t>Preço mensal unitário
(R$ / m²)</t>
  </si>
  <si>
    <r>
      <rPr>
        <b/>
        <sz val="10"/>
        <rFont val="Arial"/>
        <family val="2"/>
      </rPr>
      <t>Área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</si>
  <si>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Subtotal</t>
  </si>
  <si>
    <t>Pisos Frios (diariamente)</t>
  </si>
  <si>
    <t>Pisos Frios (Semanalmente)</t>
  </si>
  <si>
    <t>Laboratórios (Semanalmente)</t>
  </si>
  <si>
    <t>Banheiros (diariamente)</t>
  </si>
  <si>
    <t>ÁREA INTERNA</t>
  </si>
  <si>
    <t>Varrição de passeios arruamentos (semanalmente)</t>
  </si>
  <si>
    <t>ÁREA EXTERNA</t>
  </si>
  <si>
    <t>Esquadrias Face Interna (semanalmente)</t>
  </si>
  <si>
    <t>ESQUADRIAS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</si>
</sst>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#,##0.00\ ;&quot; R$ (&quot;#,##0.00\);&quot; R$ -&quot;#\ ;@\ "/>
    <numFmt numFmtId="166" formatCode="d/m/yyyy"/>
    <numFmt numFmtId="167" formatCode="&quot;R$ &quot;#,##0.00\ ;[Red]&quot;(R$ &quot;#,##0.00\)"/>
    <numFmt numFmtId="168" formatCode="* #,##0.00\ ;\-* #,##0.00\ ;* \-#\ ;@\ "/>
    <numFmt numFmtId="169" formatCode="* #,##0.00\ ;* \(#,##0.00\);* \-#\ ;@\ "/>
    <numFmt numFmtId="170" formatCode="&quot;R$ &quot;#,##0.00"/>
  </numFmts>
  <fonts count="45">
    <font>
      <sz val="10"/>
      <name val="Arial"/>
      <family val="2"/>
    </font>
    <font>
      <b/>
      <i/>
      <sz val="1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Border="0" applyProtection="0">
      <alignment horizontal="center" textRotation="90"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65" fontId="7" fillId="34" borderId="13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164" fontId="3" fillId="35" borderId="13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64" fontId="7" fillId="36" borderId="13" xfId="0" applyNumberFormat="1" applyFont="1" applyFill="1" applyBorder="1" applyAlignment="1">
      <alignment horizontal="center" vertical="center"/>
    </xf>
    <xf numFmtId="164" fontId="7" fillId="37" borderId="13" xfId="0" applyNumberFormat="1" applyFont="1" applyFill="1" applyBorder="1" applyAlignment="1">
      <alignment horizontal="center" vertical="center"/>
    </xf>
    <xf numFmtId="4" fontId="7" fillId="37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" fontId="3" fillId="0" borderId="14" xfId="0" applyNumberFormat="1" applyFont="1" applyBorder="1" applyAlignment="1">
      <alignment horizontal="center" vertical="center"/>
    </xf>
    <xf numFmtId="164" fontId="3" fillId="35" borderId="14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>
      <alignment horizontal="center" vertical="center"/>
    </xf>
    <xf numFmtId="164" fontId="3" fillId="38" borderId="15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39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66" fontId="5" fillId="35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4" borderId="14" xfId="0" applyFont="1" applyFill="1" applyBorder="1" applyAlignment="1">
      <alignment horizontal="center"/>
    </xf>
    <xf numFmtId="167" fontId="5" fillId="35" borderId="14" xfId="0" applyNumberFormat="1" applyFont="1" applyFill="1" applyBorder="1" applyAlignment="1" applyProtection="1">
      <alignment horizontal="center"/>
      <protection locked="0"/>
    </xf>
    <xf numFmtId="0" fontId="5" fillId="39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166" fontId="5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0" fontId="5" fillId="0" borderId="14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Alignment="1">
      <alignment horizontal="center" vertical="center"/>
    </xf>
    <xf numFmtId="164" fontId="2" fillId="34" borderId="14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0" fontId="2" fillId="0" borderId="14" xfId="0" applyNumberFormat="1" applyFont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169" fontId="2" fillId="0" borderId="17" xfId="0" applyNumberFormat="1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 locked="0"/>
    </xf>
    <xf numFmtId="10" fontId="5" fillId="35" borderId="14" xfId="0" applyNumberFormat="1" applyFont="1" applyFill="1" applyBorder="1" applyAlignment="1" applyProtection="1">
      <alignment horizontal="center"/>
      <protection locked="0"/>
    </xf>
    <xf numFmtId="10" fontId="2" fillId="0" borderId="14" xfId="0" applyNumberFormat="1" applyFont="1" applyBorder="1" applyAlignment="1" applyProtection="1">
      <alignment horizontal="center"/>
      <protection locked="0"/>
    </xf>
    <xf numFmtId="10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9" fillId="39" borderId="0" xfId="0" applyFont="1" applyFill="1" applyBorder="1" applyAlignment="1">
      <alignment horizontal="center" vertical="center"/>
    </xf>
    <xf numFmtId="169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164" fontId="5" fillId="35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2" fillId="39" borderId="0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0" fontId="5" fillId="40" borderId="0" xfId="0" applyNumberFormat="1" applyFont="1" applyFill="1" applyBorder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64" fontId="2" fillId="34" borderId="0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9" fontId="5" fillId="0" borderId="14" xfId="0" applyNumberFormat="1" applyFont="1" applyBorder="1" applyAlignment="1">
      <alignment/>
    </xf>
    <xf numFmtId="0" fontId="2" fillId="39" borderId="14" xfId="0" applyFont="1" applyFill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0" fontId="5" fillId="34" borderId="14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41" borderId="14" xfId="55" applyFont="1" applyFill="1" applyBorder="1" applyAlignment="1" applyProtection="1">
      <alignment horizontal="center" vertical="center" wrapText="1"/>
      <protection/>
    </xf>
    <xf numFmtId="0" fontId="6" fillId="41" borderId="14" xfId="55" applyFont="1" applyFill="1" applyBorder="1" applyAlignment="1" applyProtection="1">
      <alignment horizontal="center" vertical="center"/>
      <protection/>
    </xf>
    <xf numFmtId="3" fontId="0" fillId="39" borderId="14" xfId="47" applyNumberFormat="1" applyFont="1" applyFill="1" applyBorder="1" applyAlignment="1">
      <alignment horizontal="center" vertical="center"/>
      <protection/>
    </xf>
    <xf numFmtId="170" fontId="0" fillId="39" borderId="14" xfId="47" applyNumberFormat="1" applyFont="1" applyFill="1" applyBorder="1" applyAlignment="1">
      <alignment horizontal="center" vertical="center"/>
      <protection/>
    </xf>
    <xf numFmtId="4" fontId="0" fillId="39" borderId="14" xfId="47" applyNumberFormat="1" applyFont="1" applyFill="1" applyBorder="1" applyAlignment="1">
      <alignment horizontal="center" vertical="center"/>
      <protection/>
    </xf>
    <xf numFmtId="170" fontId="6" fillId="34" borderId="14" xfId="55" applyNumberFormat="1" applyFont="1" applyFill="1" applyBorder="1" applyAlignment="1" applyProtection="1">
      <alignment horizontal="center" vertical="center"/>
      <protection/>
    </xf>
    <xf numFmtId="4" fontId="0" fillId="0" borderId="14" xfId="47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/>
    </xf>
    <xf numFmtId="0" fontId="3" fillId="42" borderId="13" xfId="0" applyFont="1" applyFill="1" applyBorder="1" applyAlignment="1">
      <alignment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3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43" borderId="14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41" borderId="14" xfId="55" applyFont="1" applyFill="1" applyBorder="1" applyAlignment="1" applyProtection="1">
      <alignment horizontal="center" vertical="center" wrapText="1"/>
      <protection/>
    </xf>
    <xf numFmtId="0" fontId="0" fillId="39" borderId="14" xfId="47" applyFont="1" applyFill="1" applyBorder="1" applyAlignment="1">
      <alignment horizontal="center" vertical="center" wrapText="1"/>
      <protection/>
    </xf>
    <xf numFmtId="0" fontId="6" fillId="34" borderId="14" xfId="55" applyFont="1" applyFill="1" applyBorder="1" applyAlignment="1" applyProtection="1">
      <alignment horizontal="center" vertical="center"/>
      <protection/>
    </xf>
    <xf numFmtId="0" fontId="0" fillId="0" borderId="0" xfId="47" applyFont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4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CC"/>
      <rgbColor rgb="00993366"/>
      <rgbColor rgb="00FFFFD7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B8" sqref="B8"/>
    </sheetView>
  </sheetViews>
  <sheetFormatPr defaultColWidth="11.57421875" defaultRowHeight="12.75"/>
  <cols>
    <col min="1" max="1" width="38.7109375" style="0" customWidth="1"/>
    <col min="2" max="2" width="17.421875" style="0" customWidth="1"/>
    <col min="3" max="5" width="11.57421875" style="0" customWidth="1"/>
    <col min="6" max="6" width="14.00390625" style="0" customWidth="1"/>
  </cols>
  <sheetData>
    <row r="1" spans="1:24" ht="14.25" customHeight="1">
      <c r="A1" s="102" t="s">
        <v>0</v>
      </c>
      <c r="B1" s="102"/>
      <c r="C1" s="102"/>
      <c r="D1" s="102"/>
      <c r="E1" s="102"/>
      <c r="F1" s="1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102"/>
      <c r="B2" s="102"/>
      <c r="C2" s="102"/>
      <c r="D2" s="102"/>
      <c r="E2" s="102"/>
      <c r="F2" s="10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customHeight="1">
      <c r="A3" s="103" t="s">
        <v>1</v>
      </c>
      <c r="B3" s="103"/>
      <c r="C3" s="103"/>
      <c r="D3" s="103"/>
      <c r="E3" s="103"/>
      <c r="F3" s="10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03"/>
      <c r="B4" s="103"/>
      <c r="C4" s="103"/>
      <c r="D4" s="103"/>
      <c r="E4" s="103"/>
      <c r="F4" s="10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4.25" customHeigh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 customHeight="1">
      <c r="A6" s="3"/>
      <c r="B6" s="3"/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 customHeight="1">
      <c r="A7" s="104" t="s">
        <v>2</v>
      </c>
      <c r="B7" s="104"/>
      <c r="C7" s="104"/>
      <c r="D7" s="104"/>
      <c r="E7" s="104"/>
      <c r="F7" s="10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8" customHeigh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6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" customHeight="1">
      <c r="A9" s="7" t="str">
        <f>'Servente de limpeza'!B10</f>
        <v>Servente de limpeza</v>
      </c>
      <c r="B9" s="8">
        <f>'Servente de limpeza'!J124</f>
        <v>3622.091458205148</v>
      </c>
      <c r="C9" s="9">
        <f>'Servente de limpeza'!F10</f>
        <v>10</v>
      </c>
      <c r="D9" s="8">
        <f>B9*C9</f>
        <v>36220.914582051475</v>
      </c>
      <c r="E9" s="9">
        <v>30</v>
      </c>
      <c r="F9" s="8">
        <f>D9*E9</f>
        <v>1086627.4374615443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</sheetData>
  <sheetProtection password="C59B" sheet="1"/>
  <mergeCells count="3">
    <mergeCell ref="A1:F2"/>
    <mergeCell ref="A3:F4"/>
    <mergeCell ref="A7:F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F25" sqref="F25"/>
    </sheetView>
  </sheetViews>
  <sheetFormatPr defaultColWidth="11.57421875" defaultRowHeight="12.75"/>
  <cols>
    <col min="1" max="1" width="11.57421875" style="0" customWidth="1"/>
    <col min="2" max="2" width="46.8515625" style="0" customWidth="1"/>
    <col min="3" max="3" width="12.7109375" style="0" customWidth="1"/>
    <col min="4" max="6" width="11.57421875" style="0" customWidth="1"/>
    <col min="7" max="7" width="13.140625" style="0" customWidth="1"/>
    <col min="8" max="8" width="11.57421875" style="0" customWidth="1"/>
    <col min="9" max="9" width="13.421875" style="0" customWidth="1"/>
  </cols>
  <sheetData>
    <row r="1" spans="1:26" ht="36" customHeight="1">
      <c r="A1" s="10" t="s">
        <v>9</v>
      </c>
      <c r="B1" s="11" t="s">
        <v>10</v>
      </c>
      <c r="C1" s="12" t="s">
        <v>11</v>
      </c>
      <c r="D1" s="13" t="s">
        <v>12</v>
      </c>
      <c r="E1" s="12" t="s">
        <v>13</v>
      </c>
      <c r="F1" s="14" t="s">
        <v>14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05" t="s">
        <v>15</v>
      </c>
      <c r="B2" s="106" t="s">
        <v>16</v>
      </c>
      <c r="C2" s="106"/>
      <c r="D2" s="106"/>
      <c r="E2" s="106"/>
      <c r="F2" s="10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05"/>
      <c r="B3" s="15" t="s">
        <v>17</v>
      </c>
      <c r="C3" s="16">
        <v>10</v>
      </c>
      <c r="D3" s="17"/>
      <c r="E3" s="18">
        <f aca="true" t="shared" si="0" ref="E3:E8">C3*D3</f>
        <v>0</v>
      </c>
      <c r="F3" s="18">
        <f aca="true" t="shared" si="1" ref="F3:F8">E3/30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05"/>
      <c r="B4" s="15" t="s">
        <v>18</v>
      </c>
      <c r="C4" s="16">
        <v>10</v>
      </c>
      <c r="D4" s="17"/>
      <c r="E4" s="18">
        <f t="shared" si="0"/>
        <v>0</v>
      </c>
      <c r="F4" s="18">
        <f t="shared" si="1"/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05"/>
      <c r="B5" s="15" t="s">
        <v>19</v>
      </c>
      <c r="C5" s="16">
        <v>10</v>
      </c>
      <c r="D5" s="17"/>
      <c r="E5" s="18">
        <f t="shared" si="0"/>
        <v>0</v>
      </c>
      <c r="F5" s="18">
        <f t="shared" si="1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05"/>
      <c r="B6" s="19" t="s">
        <v>20</v>
      </c>
      <c r="C6" s="16">
        <v>20</v>
      </c>
      <c r="D6" s="17"/>
      <c r="E6" s="18">
        <f t="shared" si="0"/>
        <v>0</v>
      </c>
      <c r="F6" s="18">
        <f t="shared" si="1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05"/>
      <c r="B7" s="15" t="s">
        <v>21</v>
      </c>
      <c r="C7" s="16">
        <v>10</v>
      </c>
      <c r="D7" s="17"/>
      <c r="E7" s="18">
        <f t="shared" si="0"/>
        <v>0</v>
      </c>
      <c r="F7" s="18">
        <f t="shared" si="1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05"/>
      <c r="B8" s="15" t="s">
        <v>22</v>
      </c>
      <c r="C8" s="16">
        <v>10</v>
      </c>
      <c r="D8" s="17"/>
      <c r="E8" s="18">
        <f t="shared" si="0"/>
        <v>0</v>
      </c>
      <c r="F8" s="18">
        <f t="shared" si="1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05"/>
      <c r="B9" s="106" t="s">
        <v>23</v>
      </c>
      <c r="C9" s="106"/>
      <c r="D9" s="106"/>
      <c r="E9" s="106"/>
      <c r="F9" s="20">
        <f>SUM(F3:F8)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05"/>
      <c r="B10" s="107"/>
      <c r="C10" s="107"/>
      <c r="D10" s="107"/>
      <c r="E10" s="107"/>
      <c r="F10" s="10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05"/>
      <c r="B11" s="106" t="s">
        <v>24</v>
      </c>
      <c r="C11" s="106"/>
      <c r="D11" s="106"/>
      <c r="E11" s="106"/>
      <c r="F11" s="10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05"/>
      <c r="B12" s="19" t="s">
        <v>25</v>
      </c>
      <c r="C12" s="16">
        <v>120</v>
      </c>
      <c r="D12" s="17"/>
      <c r="E12" s="18">
        <f>C12*D12</f>
        <v>0</v>
      </c>
      <c r="F12" s="18">
        <f>E12/30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05"/>
      <c r="B13" s="19" t="s">
        <v>26</v>
      </c>
      <c r="C13" s="16">
        <v>5</v>
      </c>
      <c r="D13" s="17"/>
      <c r="E13" s="18">
        <f>C13*D13</f>
        <v>0</v>
      </c>
      <c r="F13" s="18">
        <f>E13/30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05"/>
      <c r="B14" s="19" t="s">
        <v>27</v>
      </c>
      <c r="C14" s="16">
        <v>5</v>
      </c>
      <c r="D14" s="17"/>
      <c r="E14" s="18">
        <f>C14*D14</f>
        <v>0</v>
      </c>
      <c r="F14" s="18">
        <f>E14/30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05"/>
      <c r="B15" s="19" t="s">
        <v>28</v>
      </c>
      <c r="C15" s="16">
        <v>150</v>
      </c>
      <c r="D15" s="17"/>
      <c r="E15" s="18">
        <f>C15*D15</f>
        <v>0</v>
      </c>
      <c r="F15" s="18">
        <f>E15/30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05"/>
      <c r="B16" s="19" t="s">
        <v>29</v>
      </c>
      <c r="C16" s="16">
        <v>5</v>
      </c>
      <c r="D16" s="17"/>
      <c r="E16" s="18">
        <f>C16*D16</f>
        <v>0</v>
      </c>
      <c r="F16" s="18">
        <f>E16/30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05"/>
      <c r="B17" s="108" t="s">
        <v>23</v>
      </c>
      <c r="C17" s="108"/>
      <c r="D17" s="108"/>
      <c r="E17" s="108"/>
      <c r="F17" s="21">
        <f>SUM(F12:F16)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05"/>
      <c r="B18" s="107"/>
      <c r="C18" s="107"/>
      <c r="D18" s="107"/>
      <c r="E18" s="107"/>
      <c r="F18" s="10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105"/>
      <c r="B19" s="109" t="s">
        <v>30</v>
      </c>
      <c r="C19" s="109"/>
      <c r="D19" s="109"/>
      <c r="E19" s="109"/>
      <c r="F19" s="109"/>
      <c r="G19" s="22" t="s">
        <v>31</v>
      </c>
      <c r="H19" s="22" t="s">
        <v>32</v>
      </c>
      <c r="I19" s="22" t="s">
        <v>33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05"/>
      <c r="B20" s="23" t="s">
        <v>34</v>
      </c>
      <c r="C20" s="24">
        <v>3</v>
      </c>
      <c r="D20" s="25"/>
      <c r="E20" s="26">
        <f>C20*D20</f>
        <v>0</v>
      </c>
      <c r="F20" s="27">
        <f>(E20-H20)/I20/10</f>
        <v>0</v>
      </c>
      <c r="G20" s="28">
        <v>0.1</v>
      </c>
      <c r="H20" s="29">
        <f>E20*G20</f>
        <v>0</v>
      </c>
      <c r="I20" s="30">
        <v>180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05"/>
      <c r="B21" s="107"/>
      <c r="C21" s="107"/>
      <c r="D21" s="107"/>
      <c r="E21" s="107"/>
      <c r="F21" s="10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>
      <c r="A22" s="105"/>
      <c r="B22" s="106" t="s">
        <v>35</v>
      </c>
      <c r="C22" s="106"/>
      <c r="D22" s="106"/>
      <c r="E22" s="106"/>
      <c r="F22" s="10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6" ht="12.75">
      <c r="A23" s="105"/>
      <c r="B23" s="19" t="s">
        <v>36</v>
      </c>
      <c r="C23" s="16">
        <v>10</v>
      </c>
      <c r="D23" s="17"/>
      <c r="E23" s="18">
        <f>C23*D23</f>
        <v>0</v>
      </c>
      <c r="F23" s="18">
        <f>E23/30</f>
        <v>0</v>
      </c>
    </row>
  </sheetData>
  <sheetProtection password="C59B" sheet="1"/>
  <mergeCells count="10">
    <mergeCell ref="A2:A23"/>
    <mergeCell ref="B2:F2"/>
    <mergeCell ref="B9:E9"/>
    <mergeCell ref="B10:F10"/>
    <mergeCell ref="B11:F11"/>
    <mergeCell ref="B17:E17"/>
    <mergeCell ref="B18:F18"/>
    <mergeCell ref="B19:F19"/>
    <mergeCell ref="B21:F21"/>
    <mergeCell ref="B22:F2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854"/>
  <sheetViews>
    <sheetView tabSelected="1" zoomScalePageLayoutView="0" workbookViewId="0" topLeftCell="A94">
      <selection activeCell="C110" sqref="C110:H110"/>
    </sheetView>
  </sheetViews>
  <sheetFormatPr defaultColWidth="11.57421875" defaultRowHeight="12.75"/>
  <cols>
    <col min="1" max="1" width="1.421875" style="0" customWidth="1"/>
    <col min="2" max="2" width="8.421875" style="0" customWidth="1"/>
    <col min="3" max="3" width="26.28125" style="0" customWidth="1"/>
    <col min="4" max="4" width="24.00390625" style="0" customWidth="1"/>
    <col min="5" max="5" width="17.421875" style="0" customWidth="1"/>
    <col min="6" max="6" width="26.00390625" style="0" customWidth="1"/>
    <col min="7" max="7" width="13.7109375" style="0" customWidth="1"/>
    <col min="8" max="8" width="15.140625" style="0" customWidth="1"/>
    <col min="9" max="9" width="11.57421875" style="0" customWidth="1"/>
    <col min="10" max="10" width="20.57421875" style="0" customWidth="1"/>
    <col min="11" max="11" width="28.28125" style="0" customWidth="1"/>
    <col min="12" max="12" width="17.7109375" style="0" customWidth="1"/>
    <col min="13" max="13" width="18.00390625" style="0" customWidth="1"/>
    <col min="14" max="14" width="17.57421875" style="0" customWidth="1"/>
    <col min="15" max="26" width="7.8515625" style="0" customWidth="1"/>
    <col min="27" max="64" width="14.421875" style="0" customWidth="1"/>
  </cols>
  <sheetData>
    <row r="1" spans="1:26" ht="16.5" customHeight="1">
      <c r="A1" s="31"/>
      <c r="B1" s="32"/>
      <c r="C1" s="32"/>
      <c r="D1" s="32"/>
      <c r="E1" s="110"/>
      <c r="F1" s="110"/>
      <c r="G1" s="32"/>
      <c r="H1" s="110"/>
      <c r="I1" s="110"/>
      <c r="J1" s="11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6.5" customHeight="1">
      <c r="A2" s="31"/>
      <c r="B2" s="111" t="s">
        <v>37</v>
      </c>
      <c r="C2" s="111"/>
      <c r="D2" s="111"/>
      <c r="E2" s="111"/>
      <c r="F2" s="111"/>
      <c r="G2" s="111"/>
      <c r="H2" s="111"/>
      <c r="I2" s="111"/>
      <c r="J2" s="11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16.5" customHeight="1">
      <c r="A3" s="31"/>
      <c r="B3" s="33" t="s">
        <v>38</v>
      </c>
      <c r="C3" s="112" t="s">
        <v>39</v>
      </c>
      <c r="D3" s="112"/>
      <c r="E3" s="112"/>
      <c r="F3" s="112"/>
      <c r="G3" s="112"/>
      <c r="H3" s="112"/>
      <c r="I3" s="112"/>
      <c r="J3" s="34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6.5" customHeight="1">
      <c r="A4" s="31"/>
      <c r="B4" s="33" t="s">
        <v>40</v>
      </c>
      <c r="C4" s="112" t="s">
        <v>41</v>
      </c>
      <c r="D4" s="112"/>
      <c r="E4" s="112"/>
      <c r="F4" s="112"/>
      <c r="G4" s="112"/>
      <c r="H4" s="112"/>
      <c r="I4" s="112"/>
      <c r="J4" s="33" t="s">
        <v>42</v>
      </c>
      <c r="K4" s="2"/>
      <c r="L4" s="2"/>
      <c r="M4" s="2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6.5" customHeight="1">
      <c r="A5" s="31"/>
      <c r="B5" s="33" t="s">
        <v>43</v>
      </c>
      <c r="C5" s="112" t="s">
        <v>44</v>
      </c>
      <c r="D5" s="112"/>
      <c r="E5" s="112"/>
      <c r="F5" s="112"/>
      <c r="G5" s="112"/>
      <c r="H5" s="112"/>
      <c r="I5" s="112"/>
      <c r="J5" s="35">
        <v>2022</v>
      </c>
      <c r="K5" s="2"/>
      <c r="L5" s="2"/>
      <c r="M5" s="2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6.5" customHeight="1">
      <c r="A6" s="31"/>
      <c r="B6" s="33" t="s">
        <v>45</v>
      </c>
      <c r="C6" s="112" t="s">
        <v>46</v>
      </c>
      <c r="D6" s="112"/>
      <c r="E6" s="112"/>
      <c r="F6" s="112"/>
      <c r="G6" s="112"/>
      <c r="H6" s="112"/>
      <c r="I6" s="112"/>
      <c r="J6" s="33">
        <v>30</v>
      </c>
      <c r="K6" s="2"/>
      <c r="L6" s="2"/>
      <c r="M6" s="2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6.5" customHeight="1">
      <c r="A7" s="31"/>
      <c r="B7" s="36"/>
      <c r="C7" s="36"/>
      <c r="D7" s="36"/>
      <c r="E7" s="36"/>
      <c r="F7" s="36"/>
      <c r="G7" s="36"/>
      <c r="H7" s="36"/>
      <c r="I7" s="36"/>
      <c r="J7" s="37">
        <v>15.22</v>
      </c>
      <c r="K7" s="2"/>
      <c r="L7" s="2"/>
      <c r="M7" s="2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2.75" customHeight="1">
      <c r="A8" s="31"/>
      <c r="B8" s="111" t="s">
        <v>47</v>
      </c>
      <c r="C8" s="111"/>
      <c r="D8" s="111"/>
      <c r="E8" s="111"/>
      <c r="F8" s="111"/>
      <c r="G8" s="111"/>
      <c r="H8" s="111"/>
      <c r="I8" s="111"/>
      <c r="J8" s="111"/>
      <c r="K8" s="2"/>
      <c r="L8" s="2"/>
      <c r="M8" s="2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2.75" customHeight="1">
      <c r="A9" s="31"/>
      <c r="B9" s="112" t="s">
        <v>48</v>
      </c>
      <c r="C9" s="112"/>
      <c r="D9" s="112" t="s">
        <v>49</v>
      </c>
      <c r="E9" s="112"/>
      <c r="F9" s="112" t="s">
        <v>50</v>
      </c>
      <c r="G9" s="112"/>
      <c r="H9" s="112"/>
      <c r="I9" s="112"/>
      <c r="J9" s="112"/>
      <c r="K9" s="2"/>
      <c r="L9" s="2"/>
      <c r="M9" s="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12.75" customHeight="1">
      <c r="A10" s="31"/>
      <c r="B10" s="113" t="s">
        <v>51</v>
      </c>
      <c r="C10" s="113"/>
      <c r="D10" s="112" t="s">
        <v>52</v>
      </c>
      <c r="E10" s="112"/>
      <c r="F10" s="113">
        <v>10</v>
      </c>
      <c r="G10" s="113"/>
      <c r="H10" s="113"/>
      <c r="I10" s="113"/>
      <c r="J10" s="113"/>
      <c r="K10" s="2"/>
      <c r="L10" s="2"/>
      <c r="M10" s="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customHeight="1">
      <c r="A11" s="31"/>
      <c r="B11" s="36"/>
      <c r="C11" s="36"/>
      <c r="D11" s="36"/>
      <c r="E11" s="36"/>
      <c r="F11" s="36"/>
      <c r="G11" s="36"/>
      <c r="H11" s="36"/>
      <c r="I11" s="36"/>
      <c r="J11" s="36"/>
      <c r="K11" s="2"/>
      <c r="L11" s="2"/>
      <c r="M11" s="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6.5" customHeight="1">
      <c r="A12" s="31"/>
      <c r="B12" s="111" t="s">
        <v>53</v>
      </c>
      <c r="C12" s="111"/>
      <c r="D12" s="111"/>
      <c r="E12" s="111"/>
      <c r="F12" s="111"/>
      <c r="G12" s="111"/>
      <c r="H12" s="111"/>
      <c r="I12" s="111"/>
      <c r="J12" s="111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>
      <c r="A13" s="31"/>
      <c r="B13" s="33">
        <v>1</v>
      </c>
      <c r="C13" s="112" t="s">
        <v>54</v>
      </c>
      <c r="D13" s="112"/>
      <c r="E13" s="112"/>
      <c r="F13" s="112"/>
      <c r="G13" s="112"/>
      <c r="H13" s="112"/>
      <c r="I13" s="112"/>
      <c r="J13" s="33" t="str">
        <f>B10</f>
        <v>Servente de limpeza</v>
      </c>
      <c r="K13" s="3"/>
      <c r="L13" s="3"/>
      <c r="M13" s="3"/>
      <c r="N13" s="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customHeight="1">
      <c r="A14" s="31"/>
      <c r="B14" s="33">
        <v>2</v>
      </c>
      <c r="C14" s="112" t="s">
        <v>55</v>
      </c>
      <c r="D14" s="112"/>
      <c r="E14" s="112"/>
      <c r="F14" s="112"/>
      <c r="G14" s="112"/>
      <c r="H14" s="112"/>
      <c r="I14" s="112"/>
      <c r="J14" s="38" t="s">
        <v>56</v>
      </c>
      <c r="K14" s="3"/>
      <c r="L14" s="3"/>
      <c r="M14" s="3"/>
      <c r="N14" s="3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customHeight="1">
      <c r="A15" s="31"/>
      <c r="B15" s="33">
        <v>3</v>
      </c>
      <c r="C15" s="112" t="s">
        <v>57</v>
      </c>
      <c r="D15" s="112"/>
      <c r="E15" s="112"/>
      <c r="F15" s="112"/>
      <c r="G15" s="112"/>
      <c r="H15" s="112"/>
      <c r="I15" s="112"/>
      <c r="J15" s="39">
        <v>1309.15</v>
      </c>
      <c r="K15" s="3"/>
      <c r="L15" s="3"/>
      <c r="M15" s="3"/>
      <c r="N15" s="3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6.25" customHeight="1">
      <c r="A16" s="40"/>
      <c r="B16" s="41">
        <v>4</v>
      </c>
      <c r="C16" s="114" t="s">
        <v>58</v>
      </c>
      <c r="D16" s="114"/>
      <c r="E16" s="114"/>
      <c r="F16" s="114"/>
      <c r="G16" s="114"/>
      <c r="H16" s="114"/>
      <c r="I16" s="114"/>
      <c r="J16" s="42" t="s">
        <v>59</v>
      </c>
      <c r="K16" s="43"/>
      <c r="L16" s="43"/>
      <c r="M16" s="43"/>
      <c r="N16" s="43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5.5" customHeight="1">
      <c r="A17" s="31"/>
      <c r="B17" s="41">
        <v>5</v>
      </c>
      <c r="C17" s="114" t="s">
        <v>60</v>
      </c>
      <c r="D17" s="114"/>
      <c r="E17" s="114"/>
      <c r="F17" s="114"/>
      <c r="G17" s="114"/>
      <c r="H17" s="114"/>
      <c r="I17" s="114"/>
      <c r="J17" s="44" t="s">
        <v>61</v>
      </c>
      <c r="K17" s="45"/>
      <c r="L17" s="3"/>
      <c r="M17" s="3"/>
      <c r="N17" s="3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customHeight="1">
      <c r="A18" s="31"/>
      <c r="B18" s="33">
        <v>6</v>
      </c>
      <c r="C18" s="112" t="s">
        <v>62</v>
      </c>
      <c r="D18" s="112"/>
      <c r="E18" s="112"/>
      <c r="F18" s="112"/>
      <c r="G18" s="112"/>
      <c r="H18" s="112"/>
      <c r="I18" s="112"/>
      <c r="J18" s="46">
        <v>44562</v>
      </c>
      <c r="K18" s="3"/>
      <c r="L18" s="3"/>
      <c r="M18" s="3"/>
      <c r="N18" s="3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6.5" customHeight="1">
      <c r="A19" s="31"/>
      <c r="B19" s="115"/>
      <c r="C19" s="115"/>
      <c r="D19" s="115"/>
      <c r="E19" s="115"/>
      <c r="F19" s="115"/>
      <c r="G19" s="115"/>
      <c r="H19" s="115"/>
      <c r="I19" s="115"/>
      <c r="J19" s="115"/>
      <c r="K19" s="3"/>
      <c r="L19" s="3"/>
      <c r="M19" s="3"/>
      <c r="N19" s="3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customHeight="1">
      <c r="A20" s="31"/>
      <c r="B20" s="36"/>
      <c r="C20" s="36"/>
      <c r="D20" s="36"/>
      <c r="E20" s="36"/>
      <c r="F20" s="36"/>
      <c r="G20" s="36"/>
      <c r="H20" s="36"/>
      <c r="I20" s="36"/>
      <c r="J20" s="36"/>
      <c r="K20" s="3"/>
      <c r="L20" s="3"/>
      <c r="M20" s="3"/>
      <c r="N20" s="3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6.5" customHeight="1">
      <c r="A21" s="31"/>
      <c r="B21" s="116" t="s">
        <v>63</v>
      </c>
      <c r="C21" s="116"/>
      <c r="D21" s="116"/>
      <c r="E21" s="116"/>
      <c r="F21" s="116"/>
      <c r="G21" s="116"/>
      <c r="H21" s="116"/>
      <c r="I21" s="116"/>
      <c r="J21" s="116"/>
      <c r="K21" s="3"/>
      <c r="L21" s="3"/>
      <c r="M21" s="3"/>
      <c r="N21" s="3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customHeight="1">
      <c r="A22" s="31"/>
      <c r="B22" s="47">
        <v>1</v>
      </c>
      <c r="C22" s="117" t="s">
        <v>64</v>
      </c>
      <c r="D22" s="117"/>
      <c r="E22" s="117"/>
      <c r="F22" s="117"/>
      <c r="G22" s="117"/>
      <c r="H22" s="117"/>
      <c r="I22" s="47" t="s">
        <v>65</v>
      </c>
      <c r="J22" s="47" t="s">
        <v>66</v>
      </c>
      <c r="K22" s="3"/>
      <c r="L22" s="3"/>
      <c r="M22" s="3"/>
      <c r="N22" s="3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customHeight="1">
      <c r="A23" s="31"/>
      <c r="B23" s="47" t="s">
        <v>38</v>
      </c>
      <c r="C23" s="118" t="s">
        <v>67</v>
      </c>
      <c r="D23" s="118"/>
      <c r="E23" s="118"/>
      <c r="F23" s="118"/>
      <c r="G23" s="118"/>
      <c r="H23" s="118"/>
      <c r="I23" s="35"/>
      <c r="J23" s="48">
        <f>J15</f>
        <v>1309.15</v>
      </c>
      <c r="K23" s="3"/>
      <c r="L23" s="3"/>
      <c r="M23" s="3"/>
      <c r="N23" s="3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customHeight="1">
      <c r="A24" s="31"/>
      <c r="B24" s="47" t="s">
        <v>40</v>
      </c>
      <c r="C24" s="118" t="s">
        <v>68</v>
      </c>
      <c r="D24" s="118"/>
      <c r="E24" s="118"/>
      <c r="F24" s="118"/>
      <c r="G24" s="118"/>
      <c r="H24" s="118"/>
      <c r="I24" s="49"/>
      <c r="J24" s="48">
        <f>1212*0.4</f>
        <v>484.8</v>
      </c>
      <c r="K24" s="50"/>
      <c r="L24" s="3"/>
      <c r="M24" s="3"/>
      <c r="N24" s="3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customHeight="1">
      <c r="A25" s="31"/>
      <c r="B25" s="117" t="s">
        <v>69</v>
      </c>
      <c r="C25" s="117"/>
      <c r="D25" s="117"/>
      <c r="E25" s="117"/>
      <c r="F25" s="117"/>
      <c r="G25" s="117"/>
      <c r="H25" s="117"/>
      <c r="I25" s="117"/>
      <c r="J25" s="51">
        <f>SUM(J23:J24)</f>
        <v>1793.95</v>
      </c>
      <c r="K25" s="52"/>
      <c r="L25" s="3"/>
      <c r="M25" s="3"/>
      <c r="N25" s="3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4.25" customHeight="1">
      <c r="A26" s="31"/>
      <c r="B26" s="53"/>
      <c r="C26" s="53"/>
      <c r="D26" s="53"/>
      <c r="E26" s="53"/>
      <c r="F26" s="53"/>
      <c r="G26" s="53"/>
      <c r="H26" s="53"/>
      <c r="I26" s="53"/>
      <c r="J26" s="54"/>
      <c r="K26" s="3"/>
      <c r="L26" s="3"/>
      <c r="M26" s="3"/>
      <c r="N26" s="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4.25" customHeight="1">
      <c r="A27" s="31"/>
      <c r="B27" s="53"/>
      <c r="C27" s="53"/>
      <c r="D27" s="53"/>
      <c r="E27" s="53"/>
      <c r="F27" s="53"/>
      <c r="G27" s="53"/>
      <c r="H27" s="53"/>
      <c r="I27" s="53"/>
      <c r="J27" s="54"/>
      <c r="K27" s="3"/>
      <c r="L27" s="3"/>
      <c r="M27" s="3"/>
      <c r="N27" s="3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customHeight="1">
      <c r="A28" s="31"/>
      <c r="B28" s="111" t="s">
        <v>70</v>
      </c>
      <c r="C28" s="111"/>
      <c r="D28" s="111"/>
      <c r="E28" s="111"/>
      <c r="F28" s="111"/>
      <c r="G28" s="111"/>
      <c r="H28" s="111"/>
      <c r="I28" s="111"/>
      <c r="J28" s="111"/>
      <c r="K28" s="3"/>
      <c r="L28" s="3"/>
      <c r="M28" s="3"/>
      <c r="N28" s="3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customHeight="1">
      <c r="A29" s="31"/>
      <c r="B29" s="119" t="s">
        <v>71</v>
      </c>
      <c r="C29" s="119"/>
      <c r="D29" s="119"/>
      <c r="E29" s="119"/>
      <c r="F29" s="119"/>
      <c r="G29" s="119"/>
      <c r="H29" s="119"/>
      <c r="I29" s="55" t="s">
        <v>65</v>
      </c>
      <c r="J29" s="55" t="s">
        <v>66</v>
      </c>
      <c r="K29" s="3"/>
      <c r="L29" s="3"/>
      <c r="M29" s="3"/>
      <c r="N29" s="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customHeight="1">
      <c r="A30" s="31"/>
      <c r="B30" s="119" t="s">
        <v>72</v>
      </c>
      <c r="C30" s="119"/>
      <c r="D30" s="119"/>
      <c r="E30" s="119"/>
      <c r="F30" s="119"/>
      <c r="G30" s="119"/>
      <c r="H30" s="119"/>
      <c r="I30" s="119"/>
      <c r="J30" s="56">
        <f>J25</f>
        <v>1793.95</v>
      </c>
      <c r="K30" s="3"/>
      <c r="L30" s="3"/>
      <c r="M30" s="3"/>
      <c r="N30" s="3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customHeight="1">
      <c r="A31" s="31"/>
      <c r="B31" s="55" t="s">
        <v>38</v>
      </c>
      <c r="C31" s="112" t="s">
        <v>73</v>
      </c>
      <c r="D31" s="112"/>
      <c r="E31" s="112"/>
      <c r="F31" s="112"/>
      <c r="G31" s="112"/>
      <c r="H31" s="112"/>
      <c r="I31" s="57">
        <f>(1/12)</f>
        <v>0.08333333333333333</v>
      </c>
      <c r="J31" s="58">
        <f>$J$30*I31</f>
        <v>149.49583333333334</v>
      </c>
      <c r="K31" s="3"/>
      <c r="L31" s="3"/>
      <c r="M31" s="3"/>
      <c r="N31" s="3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customHeight="1">
      <c r="A32" s="31"/>
      <c r="B32" s="55" t="s">
        <v>40</v>
      </c>
      <c r="C32" s="112" t="s">
        <v>74</v>
      </c>
      <c r="D32" s="112"/>
      <c r="E32" s="112"/>
      <c r="F32" s="112"/>
      <c r="G32" s="112"/>
      <c r="H32" s="112"/>
      <c r="I32" s="57">
        <f>(1/12)+((1/12)/3)</f>
        <v>0.1111111111111111</v>
      </c>
      <c r="J32" s="58">
        <f>$J$30*I32</f>
        <v>199.32777777777778</v>
      </c>
      <c r="K32" s="3"/>
      <c r="L32" s="3"/>
      <c r="M32" s="3"/>
      <c r="N32" s="3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4.25" customHeight="1">
      <c r="A33" s="31"/>
      <c r="B33" s="119" t="s">
        <v>75</v>
      </c>
      <c r="C33" s="119"/>
      <c r="D33" s="119"/>
      <c r="E33" s="119"/>
      <c r="F33" s="119"/>
      <c r="G33" s="119"/>
      <c r="H33" s="119"/>
      <c r="I33" s="59">
        <f>I31+I32</f>
        <v>0.19444444444444442</v>
      </c>
      <c r="J33" s="60">
        <f>SUM(J31:J32)</f>
        <v>348.8236111111111</v>
      </c>
      <c r="K33" s="52"/>
      <c r="L33" s="3"/>
      <c r="M33" s="3"/>
      <c r="N33" s="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4.25" customHeight="1">
      <c r="A34" s="31"/>
      <c r="B34" s="61"/>
      <c r="C34" s="62"/>
      <c r="D34" s="62"/>
      <c r="E34" s="62"/>
      <c r="F34" s="62"/>
      <c r="G34" s="62"/>
      <c r="H34" s="62"/>
      <c r="I34" s="63"/>
      <c r="J34" s="64"/>
      <c r="K34" s="3"/>
      <c r="L34" s="3"/>
      <c r="M34" s="3"/>
      <c r="N34" s="3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4.25" customHeight="1">
      <c r="A35" s="31"/>
      <c r="B35" s="117" t="s">
        <v>76</v>
      </c>
      <c r="C35" s="117"/>
      <c r="D35" s="117"/>
      <c r="E35" s="117"/>
      <c r="F35" s="117"/>
      <c r="G35" s="117"/>
      <c r="H35" s="117"/>
      <c r="I35" s="47" t="s">
        <v>65</v>
      </c>
      <c r="J35" s="47" t="s">
        <v>66</v>
      </c>
      <c r="K35" s="3"/>
      <c r="L35" s="3"/>
      <c r="M35" s="3"/>
      <c r="N35" s="3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4.25" customHeight="1">
      <c r="A36" s="31"/>
      <c r="B36" s="117" t="s">
        <v>77</v>
      </c>
      <c r="C36" s="117"/>
      <c r="D36" s="117"/>
      <c r="E36" s="117"/>
      <c r="F36" s="117"/>
      <c r="G36" s="117"/>
      <c r="H36" s="117"/>
      <c r="I36" s="117"/>
      <c r="J36" s="65">
        <f>J25+J33</f>
        <v>2142.773611111111</v>
      </c>
      <c r="K36" s="3"/>
      <c r="L36" s="3"/>
      <c r="M36" s="3"/>
      <c r="N36" s="3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4.25" customHeight="1">
      <c r="A37" s="31"/>
      <c r="B37" s="47" t="s">
        <v>38</v>
      </c>
      <c r="C37" s="118" t="s">
        <v>78</v>
      </c>
      <c r="D37" s="118"/>
      <c r="E37" s="118"/>
      <c r="F37" s="118"/>
      <c r="G37" s="118"/>
      <c r="H37" s="118"/>
      <c r="I37" s="49">
        <v>0.2</v>
      </c>
      <c r="J37" s="48">
        <f aca="true" t="shared" si="0" ref="J37:J44">$J$36*I37</f>
        <v>428.55472222222227</v>
      </c>
      <c r="K37" s="3"/>
      <c r="L37" s="3"/>
      <c r="M37" s="3"/>
      <c r="N37" s="3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 customHeight="1">
      <c r="A38" s="31"/>
      <c r="B38" s="47" t="s">
        <v>40</v>
      </c>
      <c r="C38" s="118" t="s">
        <v>79</v>
      </c>
      <c r="D38" s="118"/>
      <c r="E38" s="118"/>
      <c r="F38" s="118"/>
      <c r="G38" s="118"/>
      <c r="H38" s="118"/>
      <c r="I38" s="49">
        <v>0.025</v>
      </c>
      <c r="J38" s="48">
        <f t="shared" si="0"/>
        <v>53.56934027777778</v>
      </c>
      <c r="K38" s="3"/>
      <c r="L38" s="3"/>
      <c r="M38" s="3"/>
      <c r="N38" s="3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4.25" customHeight="1">
      <c r="A39" s="31"/>
      <c r="B39" s="47" t="s">
        <v>43</v>
      </c>
      <c r="C39" s="118" t="s">
        <v>80</v>
      </c>
      <c r="D39" s="118"/>
      <c r="E39" s="118"/>
      <c r="F39" s="118"/>
      <c r="G39" s="118"/>
      <c r="H39" s="118"/>
      <c r="I39" s="66">
        <v>0</v>
      </c>
      <c r="J39" s="48">
        <f t="shared" si="0"/>
        <v>0</v>
      </c>
      <c r="K39" s="3"/>
      <c r="L39" s="3"/>
      <c r="M39" s="3"/>
      <c r="N39" s="3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 customHeight="1">
      <c r="A40" s="31"/>
      <c r="B40" s="47" t="s">
        <v>45</v>
      </c>
      <c r="C40" s="118" t="s">
        <v>81</v>
      </c>
      <c r="D40" s="118"/>
      <c r="E40" s="118"/>
      <c r="F40" s="118"/>
      <c r="G40" s="118"/>
      <c r="H40" s="118"/>
      <c r="I40" s="49">
        <v>0.015</v>
      </c>
      <c r="J40" s="48">
        <f t="shared" si="0"/>
        <v>32.14160416666667</v>
      </c>
      <c r="K40" s="3"/>
      <c r="L40" s="3"/>
      <c r="M40" s="3"/>
      <c r="N40" s="3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4.25" customHeight="1">
      <c r="A41" s="31"/>
      <c r="B41" s="47" t="s">
        <v>82</v>
      </c>
      <c r="C41" s="118" t="s">
        <v>83</v>
      </c>
      <c r="D41" s="118"/>
      <c r="E41" s="118"/>
      <c r="F41" s="118"/>
      <c r="G41" s="118"/>
      <c r="H41" s="118"/>
      <c r="I41" s="49">
        <v>0.01</v>
      </c>
      <c r="J41" s="48">
        <f t="shared" si="0"/>
        <v>21.427736111111113</v>
      </c>
      <c r="K41" s="3"/>
      <c r="L41" s="3"/>
      <c r="M41" s="3"/>
      <c r="N41" s="3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4.25" customHeight="1">
      <c r="A42" s="31"/>
      <c r="B42" s="47" t="s">
        <v>84</v>
      </c>
      <c r="C42" s="118" t="s">
        <v>85</v>
      </c>
      <c r="D42" s="118"/>
      <c r="E42" s="118"/>
      <c r="F42" s="118"/>
      <c r="G42" s="118"/>
      <c r="H42" s="118"/>
      <c r="I42" s="49">
        <v>0.006</v>
      </c>
      <c r="J42" s="48">
        <f t="shared" si="0"/>
        <v>12.856641666666668</v>
      </c>
      <c r="K42" s="3"/>
      <c r="L42" s="3"/>
      <c r="M42" s="3"/>
      <c r="N42" s="3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4.25" customHeight="1">
      <c r="A43" s="31"/>
      <c r="B43" s="47" t="s">
        <v>86</v>
      </c>
      <c r="C43" s="118" t="s">
        <v>87</v>
      </c>
      <c r="D43" s="118"/>
      <c r="E43" s="118"/>
      <c r="F43" s="118"/>
      <c r="G43" s="118"/>
      <c r="H43" s="118"/>
      <c r="I43" s="49">
        <v>0.002</v>
      </c>
      <c r="J43" s="48">
        <f t="shared" si="0"/>
        <v>4.285547222222222</v>
      </c>
      <c r="K43" s="3"/>
      <c r="L43" s="3"/>
      <c r="M43" s="3"/>
      <c r="N43" s="3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4.25" customHeight="1">
      <c r="A44" s="31"/>
      <c r="B44" s="47" t="s">
        <v>88</v>
      </c>
      <c r="C44" s="118" t="s">
        <v>89</v>
      </c>
      <c r="D44" s="118"/>
      <c r="E44" s="118"/>
      <c r="F44" s="118"/>
      <c r="G44" s="118"/>
      <c r="H44" s="118"/>
      <c r="I44" s="49">
        <v>0.08</v>
      </c>
      <c r="J44" s="48">
        <f t="shared" si="0"/>
        <v>171.4218888888889</v>
      </c>
      <c r="K44" s="3"/>
      <c r="L44" s="3"/>
      <c r="M44" s="3"/>
      <c r="N44" s="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4.25" customHeight="1">
      <c r="A45" s="31"/>
      <c r="B45" s="117" t="s">
        <v>90</v>
      </c>
      <c r="C45" s="117"/>
      <c r="D45" s="117"/>
      <c r="E45" s="117"/>
      <c r="F45" s="117"/>
      <c r="G45" s="117"/>
      <c r="H45" s="117"/>
      <c r="I45" s="67">
        <f>SUM(I37:I44)</f>
        <v>0.338</v>
      </c>
      <c r="J45" s="51">
        <f>SUM(J37:J44)</f>
        <v>724.2574805555556</v>
      </c>
      <c r="K45" s="52"/>
      <c r="L45" s="3"/>
      <c r="M45" s="3"/>
      <c r="N45" s="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4.25" customHeight="1">
      <c r="A46" s="31"/>
      <c r="B46" s="2"/>
      <c r="C46" s="53"/>
      <c r="D46" s="53"/>
      <c r="E46" s="53"/>
      <c r="F46" s="53"/>
      <c r="G46" s="53"/>
      <c r="H46" s="53"/>
      <c r="I46" s="68"/>
      <c r="J46" s="69"/>
      <c r="K46" s="52"/>
      <c r="L46" s="3"/>
      <c r="M46" s="3"/>
      <c r="N46" s="3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2.75" customHeight="1">
      <c r="A47" s="31"/>
      <c r="B47" s="117" t="s">
        <v>91</v>
      </c>
      <c r="C47" s="117"/>
      <c r="D47" s="117"/>
      <c r="E47" s="117"/>
      <c r="F47" s="117"/>
      <c r="G47" s="117"/>
      <c r="H47" s="117"/>
      <c r="I47" s="67"/>
      <c r="J47" s="47" t="s">
        <v>66</v>
      </c>
      <c r="K47" s="3"/>
      <c r="L47" s="3"/>
      <c r="M47" s="3"/>
      <c r="N47" s="3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2.75" customHeight="1">
      <c r="A48" s="70"/>
      <c r="B48" s="47" t="s">
        <v>38</v>
      </c>
      <c r="C48" s="118" t="s">
        <v>92</v>
      </c>
      <c r="D48" s="118"/>
      <c r="E48" s="118"/>
      <c r="F48" s="118"/>
      <c r="G48" s="118"/>
      <c r="H48" s="118"/>
      <c r="I48" s="71"/>
      <c r="J48" s="48">
        <f>((21*3.25*2)-(J23*0.06))</f>
        <v>57.95099999999999</v>
      </c>
      <c r="K48" s="72"/>
      <c r="L48" s="72"/>
      <c r="M48" s="72"/>
      <c r="N48" s="72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14.25" customHeight="1">
      <c r="A49" s="31"/>
      <c r="B49" s="47" t="s">
        <v>40</v>
      </c>
      <c r="C49" s="118" t="s">
        <v>93</v>
      </c>
      <c r="D49" s="118"/>
      <c r="E49" s="118"/>
      <c r="F49" s="118"/>
      <c r="G49" s="118"/>
      <c r="H49" s="118"/>
      <c r="I49" s="48">
        <v>24.54</v>
      </c>
      <c r="J49" s="48">
        <f>I49*21*0.8</f>
        <v>412.27200000000005</v>
      </c>
      <c r="K49" s="3"/>
      <c r="L49" s="3"/>
      <c r="M49" s="3"/>
      <c r="N49" s="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4.25" customHeight="1">
      <c r="A50" s="31"/>
      <c r="B50" s="47" t="s">
        <v>43</v>
      </c>
      <c r="C50" s="118" t="s">
        <v>94</v>
      </c>
      <c r="D50" s="118"/>
      <c r="E50" s="118"/>
      <c r="F50" s="118"/>
      <c r="G50" s="118"/>
      <c r="H50" s="118"/>
      <c r="I50" s="48"/>
      <c r="J50" s="73">
        <v>0</v>
      </c>
      <c r="K50" s="74" t="s">
        <v>95</v>
      </c>
      <c r="L50" s="3"/>
      <c r="M50" s="3"/>
      <c r="N50" s="3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4.25" customHeight="1">
      <c r="A51" s="31"/>
      <c r="B51" s="117" t="s">
        <v>96</v>
      </c>
      <c r="C51" s="117"/>
      <c r="D51" s="117"/>
      <c r="E51" s="117"/>
      <c r="F51" s="117"/>
      <c r="G51" s="117"/>
      <c r="H51" s="117"/>
      <c r="I51" s="117"/>
      <c r="J51" s="51">
        <f>SUM(J48:J50)</f>
        <v>470.22300000000007</v>
      </c>
      <c r="K51" s="52"/>
      <c r="L51" s="3"/>
      <c r="M51" s="3"/>
      <c r="N51" s="3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4.25" customHeight="1">
      <c r="A52" s="31"/>
      <c r="B52" s="2"/>
      <c r="C52" s="53"/>
      <c r="D52" s="53"/>
      <c r="E52" s="53"/>
      <c r="F52" s="53"/>
      <c r="G52" s="53"/>
      <c r="H52" s="53"/>
      <c r="I52" s="68"/>
      <c r="J52" s="69"/>
      <c r="K52" s="3"/>
      <c r="L52" s="3"/>
      <c r="M52" s="3"/>
      <c r="N52" s="3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4.25" customHeight="1">
      <c r="A53" s="31"/>
      <c r="B53" s="111" t="s">
        <v>97</v>
      </c>
      <c r="C53" s="111"/>
      <c r="D53" s="111"/>
      <c r="E53" s="111"/>
      <c r="F53" s="111"/>
      <c r="G53" s="111"/>
      <c r="H53" s="111"/>
      <c r="I53" s="111"/>
      <c r="J53" s="111"/>
      <c r="K53" s="3"/>
      <c r="L53" s="3"/>
      <c r="M53" s="3"/>
      <c r="N53" s="3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2.75" customHeight="1">
      <c r="A54" s="31"/>
      <c r="B54" s="119" t="s">
        <v>98</v>
      </c>
      <c r="C54" s="119"/>
      <c r="D54" s="119"/>
      <c r="E54" s="119"/>
      <c r="F54" s="119"/>
      <c r="G54" s="119"/>
      <c r="H54" s="119"/>
      <c r="I54" s="119"/>
      <c r="J54" s="55" t="s">
        <v>66</v>
      </c>
      <c r="K54" s="3"/>
      <c r="L54" s="3"/>
      <c r="M54" s="3"/>
      <c r="N54" s="3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2.75" customHeight="1">
      <c r="A55" s="31"/>
      <c r="B55" s="55" t="s">
        <v>99</v>
      </c>
      <c r="C55" s="112" t="s">
        <v>100</v>
      </c>
      <c r="D55" s="112"/>
      <c r="E55" s="112"/>
      <c r="F55" s="112"/>
      <c r="G55" s="112"/>
      <c r="H55" s="112"/>
      <c r="I55" s="112"/>
      <c r="J55" s="58">
        <f>J33</f>
        <v>348.8236111111111</v>
      </c>
      <c r="K55" s="3"/>
      <c r="L55" s="3"/>
      <c r="M55" s="3"/>
      <c r="N55" s="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4.25" customHeight="1">
      <c r="A56" s="31"/>
      <c r="B56" s="55" t="s">
        <v>101</v>
      </c>
      <c r="C56" s="112" t="s">
        <v>102</v>
      </c>
      <c r="D56" s="112"/>
      <c r="E56" s="112"/>
      <c r="F56" s="112"/>
      <c r="G56" s="112"/>
      <c r="H56" s="112"/>
      <c r="I56" s="112"/>
      <c r="J56" s="58">
        <f>J45</f>
        <v>724.2574805555556</v>
      </c>
      <c r="K56" s="3"/>
      <c r="L56" s="3"/>
      <c r="M56" s="3"/>
      <c r="N56" s="3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4.25" customHeight="1">
      <c r="A57" s="31"/>
      <c r="B57" s="55" t="s">
        <v>103</v>
      </c>
      <c r="C57" s="112" t="s">
        <v>104</v>
      </c>
      <c r="D57" s="112"/>
      <c r="E57" s="112"/>
      <c r="F57" s="112"/>
      <c r="G57" s="112"/>
      <c r="H57" s="112"/>
      <c r="I57" s="112"/>
      <c r="J57" s="58">
        <f>J51</f>
        <v>470.22300000000007</v>
      </c>
      <c r="K57" s="3"/>
      <c r="L57" s="3"/>
      <c r="M57" s="3"/>
      <c r="N57" s="3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4.25" customHeight="1">
      <c r="A58" s="70"/>
      <c r="B58" s="119" t="s">
        <v>105</v>
      </c>
      <c r="C58" s="119"/>
      <c r="D58" s="119"/>
      <c r="E58" s="119"/>
      <c r="F58" s="119"/>
      <c r="G58" s="119"/>
      <c r="H58" s="119"/>
      <c r="I58" s="119"/>
      <c r="J58" s="60">
        <f>SUM(J55:J57)</f>
        <v>1543.3040916666669</v>
      </c>
      <c r="K58" s="52"/>
      <c r="L58" s="72"/>
      <c r="M58" s="72"/>
      <c r="N58" s="72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14.25" customHeight="1">
      <c r="A59" s="31"/>
      <c r="B59" s="120"/>
      <c r="C59" s="120"/>
      <c r="D59" s="120"/>
      <c r="E59" s="120"/>
      <c r="F59" s="120"/>
      <c r="G59" s="120"/>
      <c r="H59" s="120"/>
      <c r="I59" s="120"/>
      <c r="J59" s="120"/>
      <c r="K59" s="3"/>
      <c r="L59" s="3"/>
      <c r="M59" s="3"/>
      <c r="N59" s="3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4.25" customHeight="1">
      <c r="A60" s="31"/>
      <c r="B60" s="75"/>
      <c r="C60" s="75"/>
      <c r="D60" s="75"/>
      <c r="E60" s="75"/>
      <c r="F60" s="75"/>
      <c r="G60" s="75"/>
      <c r="H60" s="75"/>
      <c r="I60" s="75"/>
      <c r="J60" s="75"/>
      <c r="K60" s="3"/>
      <c r="L60" s="3"/>
      <c r="M60" s="3"/>
      <c r="N60" s="3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4.25" customHeight="1">
      <c r="A61" s="31"/>
      <c r="B61" s="111" t="s">
        <v>106</v>
      </c>
      <c r="C61" s="111"/>
      <c r="D61" s="111"/>
      <c r="E61" s="111"/>
      <c r="F61" s="111"/>
      <c r="G61" s="111"/>
      <c r="H61" s="111"/>
      <c r="I61" s="111"/>
      <c r="J61" s="111"/>
      <c r="K61" s="3"/>
      <c r="L61" s="3"/>
      <c r="M61" s="3"/>
      <c r="N61" s="3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4.25" customHeight="1">
      <c r="A62" s="31"/>
      <c r="B62" s="55">
        <v>3</v>
      </c>
      <c r="C62" s="119" t="s">
        <v>107</v>
      </c>
      <c r="D62" s="119"/>
      <c r="E62" s="119"/>
      <c r="F62" s="119"/>
      <c r="G62" s="119"/>
      <c r="H62" s="119"/>
      <c r="I62" s="55" t="s">
        <v>65</v>
      </c>
      <c r="J62" s="55" t="s">
        <v>66</v>
      </c>
      <c r="K62" s="3"/>
      <c r="L62" s="3"/>
      <c r="M62" s="3"/>
      <c r="N62" s="3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4.25" customHeight="1">
      <c r="A63" s="31"/>
      <c r="B63" s="119" t="s">
        <v>72</v>
      </c>
      <c r="C63" s="119"/>
      <c r="D63" s="119"/>
      <c r="E63" s="119"/>
      <c r="F63" s="119"/>
      <c r="G63" s="119"/>
      <c r="H63" s="119"/>
      <c r="I63" s="119"/>
      <c r="J63" s="76">
        <f>J25</f>
        <v>1793.95</v>
      </c>
      <c r="K63" s="3"/>
      <c r="L63" s="3"/>
      <c r="M63" s="3"/>
      <c r="N63" s="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4.25" customHeight="1">
      <c r="A64" s="31"/>
      <c r="B64" s="55" t="s">
        <v>38</v>
      </c>
      <c r="C64" s="112" t="s">
        <v>108</v>
      </c>
      <c r="D64" s="112"/>
      <c r="E64" s="112"/>
      <c r="F64" s="112"/>
      <c r="G64" s="112"/>
      <c r="H64" s="112"/>
      <c r="I64" s="57">
        <f>((1/12)*0.05)</f>
        <v>0.004166666666666667</v>
      </c>
      <c r="J64" s="58">
        <f>$J$63*I64</f>
        <v>7.4747916666666665</v>
      </c>
      <c r="K64" s="52"/>
      <c r="L64" s="3"/>
      <c r="M64" s="3"/>
      <c r="N64" s="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4.25" customHeight="1">
      <c r="A65" s="31"/>
      <c r="B65" s="55" t="s">
        <v>40</v>
      </c>
      <c r="C65" s="112" t="s">
        <v>109</v>
      </c>
      <c r="D65" s="112"/>
      <c r="E65" s="112"/>
      <c r="F65" s="112"/>
      <c r="G65" s="112"/>
      <c r="H65" s="112"/>
      <c r="I65" s="57">
        <f>I64*0.08</f>
        <v>0.0003333333333333333</v>
      </c>
      <c r="J65" s="58">
        <f>$J$63*I65</f>
        <v>0.5979833333333333</v>
      </c>
      <c r="K65" s="52"/>
      <c r="L65" s="3"/>
      <c r="M65" s="3"/>
      <c r="N65" s="3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4.25" customHeight="1">
      <c r="A66" s="31"/>
      <c r="B66" s="55" t="s">
        <v>43</v>
      </c>
      <c r="C66" s="112" t="s">
        <v>110</v>
      </c>
      <c r="D66" s="112"/>
      <c r="E66" s="112"/>
      <c r="F66" s="112"/>
      <c r="G66" s="112"/>
      <c r="H66" s="112"/>
      <c r="I66" s="57">
        <f>(7/30)/12</f>
        <v>0.019444444444444445</v>
      </c>
      <c r="J66" s="58">
        <f>$J$63*I66</f>
        <v>34.88236111111111</v>
      </c>
      <c r="K66" s="77" t="s">
        <v>111</v>
      </c>
      <c r="L66" s="3"/>
      <c r="M66" s="3"/>
      <c r="N66" s="3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4.25" customHeight="1">
      <c r="A67" s="31"/>
      <c r="B67" s="55" t="s">
        <v>45</v>
      </c>
      <c r="C67" s="112" t="s">
        <v>112</v>
      </c>
      <c r="D67" s="112"/>
      <c r="E67" s="112"/>
      <c r="F67" s="112"/>
      <c r="G67" s="112"/>
      <c r="H67" s="112"/>
      <c r="I67" s="57">
        <f>I66*I45</f>
        <v>0.006572222222222222</v>
      </c>
      <c r="J67" s="58">
        <f>$J$63*I67</f>
        <v>11.790238055555555</v>
      </c>
      <c r="K67" s="78"/>
      <c r="L67" s="3"/>
      <c r="M67" s="3"/>
      <c r="N67" s="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4.25" customHeight="1">
      <c r="A68" s="3"/>
      <c r="B68" s="55" t="s">
        <v>82</v>
      </c>
      <c r="C68" s="112" t="s">
        <v>113</v>
      </c>
      <c r="D68" s="112"/>
      <c r="E68" s="112"/>
      <c r="F68" s="112"/>
      <c r="G68" s="112"/>
      <c r="H68" s="112"/>
      <c r="I68" s="57">
        <f>(0.4*0.08)</f>
        <v>0.032</v>
      </c>
      <c r="J68" s="58">
        <f>$J$63*I68</f>
        <v>57.406400000000005</v>
      </c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1"/>
      <c r="B69" s="119" t="s">
        <v>114</v>
      </c>
      <c r="C69" s="119"/>
      <c r="D69" s="119"/>
      <c r="E69" s="119"/>
      <c r="F69" s="119"/>
      <c r="G69" s="119"/>
      <c r="H69" s="119"/>
      <c r="I69" s="59">
        <f>SUM(I64:I68)</f>
        <v>0.06251666666666666</v>
      </c>
      <c r="J69" s="60">
        <f>SUM(J64:J68)</f>
        <v>112.15177416666667</v>
      </c>
      <c r="K69" s="52"/>
      <c r="L69" s="3"/>
      <c r="M69" s="3"/>
      <c r="N69" s="3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4.25" customHeight="1">
      <c r="A70" s="70"/>
      <c r="B70" s="121"/>
      <c r="C70" s="121"/>
      <c r="D70" s="121"/>
      <c r="E70" s="121"/>
      <c r="F70" s="121"/>
      <c r="G70" s="121"/>
      <c r="H70" s="121"/>
      <c r="I70" s="121"/>
      <c r="J70" s="121"/>
      <c r="K70" s="72"/>
      <c r="L70" s="72"/>
      <c r="M70" s="72"/>
      <c r="N70" s="72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14.25" customHeight="1">
      <c r="A71" s="70"/>
      <c r="B71" s="53"/>
      <c r="C71" s="53"/>
      <c r="D71" s="53"/>
      <c r="E71" s="53"/>
      <c r="F71" s="53"/>
      <c r="G71" s="53"/>
      <c r="H71" s="53"/>
      <c r="I71" s="53"/>
      <c r="J71" s="53"/>
      <c r="K71" s="72"/>
      <c r="L71" s="72"/>
      <c r="M71" s="72"/>
      <c r="N71" s="72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14.25" customHeight="1">
      <c r="A72" s="31"/>
      <c r="B72" s="111" t="s">
        <v>115</v>
      </c>
      <c r="C72" s="111"/>
      <c r="D72" s="111"/>
      <c r="E72" s="111"/>
      <c r="F72" s="111"/>
      <c r="G72" s="111"/>
      <c r="H72" s="111"/>
      <c r="I72" s="111"/>
      <c r="J72" s="111"/>
      <c r="K72" s="3"/>
      <c r="L72" s="3"/>
      <c r="M72" s="3"/>
      <c r="N72" s="3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4.25" customHeight="1">
      <c r="A73" s="3"/>
      <c r="B73" s="119" t="s">
        <v>116</v>
      </c>
      <c r="C73" s="119"/>
      <c r="D73" s="119"/>
      <c r="E73" s="119"/>
      <c r="F73" s="119"/>
      <c r="G73" s="119"/>
      <c r="H73" s="119"/>
      <c r="I73" s="55" t="s">
        <v>65</v>
      </c>
      <c r="J73" s="55" t="s">
        <v>66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1"/>
      <c r="B74" s="122" t="s">
        <v>72</v>
      </c>
      <c r="C74" s="122"/>
      <c r="D74" s="122"/>
      <c r="E74" s="122"/>
      <c r="F74" s="122"/>
      <c r="G74" s="122"/>
      <c r="H74" s="122"/>
      <c r="I74" s="122"/>
      <c r="J74" s="79">
        <f>J25</f>
        <v>1793.95</v>
      </c>
      <c r="K74" s="3"/>
      <c r="L74" s="3"/>
      <c r="M74" s="3"/>
      <c r="N74" s="3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4.25" customHeight="1">
      <c r="A75" s="31"/>
      <c r="B75" s="55" t="s">
        <v>38</v>
      </c>
      <c r="C75" s="112" t="s">
        <v>117</v>
      </c>
      <c r="D75" s="112"/>
      <c r="E75" s="112"/>
      <c r="F75" s="112"/>
      <c r="G75" s="112"/>
      <c r="H75" s="112"/>
      <c r="I75" s="57">
        <f>I32/12</f>
        <v>0.009259259259259259</v>
      </c>
      <c r="J75" s="58">
        <f aca="true" t="shared" si="1" ref="J75:J80">$J$74*I75</f>
        <v>16.610648148148147</v>
      </c>
      <c r="K75" s="80"/>
      <c r="L75" s="3"/>
      <c r="M75" s="3"/>
      <c r="N75" s="3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2.75" customHeight="1">
      <c r="A76" s="31"/>
      <c r="B76" s="55" t="s">
        <v>40</v>
      </c>
      <c r="C76" s="112" t="s">
        <v>118</v>
      </c>
      <c r="D76" s="112"/>
      <c r="E76" s="112"/>
      <c r="F76" s="112"/>
      <c r="G76" s="112"/>
      <c r="H76" s="112"/>
      <c r="I76" s="57">
        <f>(5.96/30)*(1/12)</f>
        <v>0.016555555555555553</v>
      </c>
      <c r="J76" s="58">
        <f t="shared" si="1"/>
        <v>29.699838888888884</v>
      </c>
      <c r="K76" s="80"/>
      <c r="L76" s="3"/>
      <c r="M76" s="3"/>
      <c r="N76" s="3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4.25" customHeight="1">
      <c r="A77" s="31"/>
      <c r="B77" s="55" t="s">
        <v>43</v>
      </c>
      <c r="C77" s="112" t="s">
        <v>119</v>
      </c>
      <c r="D77" s="112"/>
      <c r="E77" s="112"/>
      <c r="F77" s="112"/>
      <c r="G77" s="112"/>
      <c r="H77" s="112"/>
      <c r="I77" s="57">
        <f>(5/30)/12*0.015</f>
        <v>0.00020833333333333332</v>
      </c>
      <c r="J77" s="58">
        <f t="shared" si="1"/>
        <v>0.3737395833333333</v>
      </c>
      <c r="K77" s="52"/>
      <c r="L77" s="3"/>
      <c r="M77" s="3"/>
      <c r="N77" s="3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2.75" customHeight="1">
      <c r="A78" s="31"/>
      <c r="B78" s="55" t="s">
        <v>45</v>
      </c>
      <c r="C78" s="115" t="s">
        <v>120</v>
      </c>
      <c r="D78" s="115"/>
      <c r="E78" s="115"/>
      <c r="F78" s="115"/>
      <c r="G78" s="115"/>
      <c r="H78" s="115"/>
      <c r="I78" s="57">
        <f>(15/30)/12*0.0078</f>
        <v>0.000325</v>
      </c>
      <c r="J78" s="58">
        <f t="shared" si="1"/>
        <v>0.58303375</v>
      </c>
      <c r="K78" s="52"/>
      <c r="L78" s="3"/>
      <c r="M78" s="3"/>
      <c r="N78" s="3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4.25" customHeight="1">
      <c r="A79" s="31"/>
      <c r="B79" s="55" t="s">
        <v>82</v>
      </c>
      <c r="C79" s="112" t="s">
        <v>121</v>
      </c>
      <c r="D79" s="112"/>
      <c r="E79" s="112"/>
      <c r="F79" s="112"/>
      <c r="G79" s="112"/>
      <c r="H79" s="112"/>
      <c r="I79" s="57">
        <f>(0.0144*0.1*0.4509*6/12)</f>
        <v>0.000324648</v>
      </c>
      <c r="J79" s="58">
        <f t="shared" si="1"/>
        <v>0.5824022796</v>
      </c>
      <c r="K79" s="52"/>
      <c r="L79" s="3"/>
      <c r="M79" s="3"/>
      <c r="N79" s="3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4.25" customHeight="1">
      <c r="A80" s="31"/>
      <c r="B80" s="55" t="s">
        <v>84</v>
      </c>
      <c r="C80" s="123" t="s">
        <v>122</v>
      </c>
      <c r="D80" s="123"/>
      <c r="E80" s="123"/>
      <c r="F80" s="123"/>
      <c r="G80" s="123"/>
      <c r="H80" s="123"/>
      <c r="I80" s="57">
        <f>SUM(I75:I79)*I45</f>
        <v>0.009015405098074074</v>
      </c>
      <c r="J80" s="58">
        <f t="shared" si="1"/>
        <v>16.173185975689986</v>
      </c>
      <c r="K80" s="52"/>
      <c r="L80" s="3"/>
      <c r="M80" s="3"/>
      <c r="N80" s="3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4.25" customHeight="1">
      <c r="A81" s="70"/>
      <c r="B81" s="119" t="s">
        <v>123</v>
      </c>
      <c r="C81" s="119"/>
      <c r="D81" s="119"/>
      <c r="E81" s="119"/>
      <c r="F81" s="119"/>
      <c r="G81" s="119"/>
      <c r="H81" s="119"/>
      <c r="I81" s="59">
        <f>SUM(I75:I80)</f>
        <v>0.03568820124622222</v>
      </c>
      <c r="J81" s="60">
        <f>SUM(J75:J80)</f>
        <v>64.02284862566034</v>
      </c>
      <c r="K81" s="52"/>
      <c r="L81" s="72"/>
      <c r="M81" s="72"/>
      <c r="N81" s="72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16.5" customHeight="1">
      <c r="A82" s="31"/>
      <c r="B82" s="124"/>
      <c r="C82" s="124"/>
      <c r="D82" s="124"/>
      <c r="E82" s="124"/>
      <c r="F82" s="124"/>
      <c r="G82" s="124"/>
      <c r="H82" s="124"/>
      <c r="I82" s="124"/>
      <c r="J82" s="124"/>
      <c r="K82" s="3"/>
      <c r="L82" s="3"/>
      <c r="M82" s="3"/>
      <c r="N82" s="3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2.75" customHeight="1">
      <c r="A83" s="31"/>
      <c r="B83" s="119" t="s">
        <v>124</v>
      </c>
      <c r="C83" s="119"/>
      <c r="D83" s="119"/>
      <c r="E83" s="119"/>
      <c r="F83" s="119"/>
      <c r="G83" s="119"/>
      <c r="H83" s="119"/>
      <c r="I83" s="55" t="s">
        <v>65</v>
      </c>
      <c r="J83" s="55" t="s">
        <v>66</v>
      </c>
      <c r="K83" s="3"/>
      <c r="L83" s="3"/>
      <c r="M83" s="3"/>
      <c r="N83" s="3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2.75" customHeight="1">
      <c r="A84" s="31"/>
      <c r="B84" s="122" t="s">
        <v>72</v>
      </c>
      <c r="C84" s="122"/>
      <c r="D84" s="122"/>
      <c r="E84" s="122"/>
      <c r="F84" s="122"/>
      <c r="G84" s="122"/>
      <c r="H84" s="122"/>
      <c r="I84" s="122"/>
      <c r="J84" s="81">
        <f>J25</f>
        <v>1793.95</v>
      </c>
      <c r="K84" s="3"/>
      <c r="L84" s="3"/>
      <c r="M84" s="3"/>
      <c r="N84" s="3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2.75" customHeight="1">
      <c r="A85" s="31"/>
      <c r="B85" s="55" t="s">
        <v>38</v>
      </c>
      <c r="C85" s="112" t="s">
        <v>125</v>
      </c>
      <c r="D85" s="112"/>
      <c r="E85" s="112"/>
      <c r="F85" s="112"/>
      <c r="G85" s="112"/>
      <c r="H85" s="112"/>
      <c r="I85" s="57"/>
      <c r="J85" s="58">
        <v>0</v>
      </c>
      <c r="K85" s="3"/>
      <c r="L85" s="3"/>
      <c r="M85" s="3"/>
      <c r="N85" s="3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4.25" customHeight="1">
      <c r="A86" s="31"/>
      <c r="B86" s="119" t="s">
        <v>126</v>
      </c>
      <c r="C86" s="119"/>
      <c r="D86" s="119"/>
      <c r="E86" s="119"/>
      <c r="F86" s="119"/>
      <c r="G86" s="119"/>
      <c r="H86" s="119"/>
      <c r="I86" s="59"/>
      <c r="J86" s="60">
        <f>J85</f>
        <v>0</v>
      </c>
      <c r="K86" s="52"/>
      <c r="L86" s="3"/>
      <c r="M86" s="3"/>
      <c r="N86" s="3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6.5" customHeight="1">
      <c r="A87" s="31"/>
      <c r="B87" s="82"/>
      <c r="C87" s="82"/>
      <c r="D87" s="82"/>
      <c r="E87" s="82"/>
      <c r="F87" s="82"/>
      <c r="G87" s="82"/>
      <c r="H87" s="82"/>
      <c r="I87" s="82"/>
      <c r="J87" s="82"/>
      <c r="K87" s="3"/>
      <c r="L87" s="3"/>
      <c r="M87" s="3"/>
      <c r="N87" s="3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4.25" customHeight="1">
      <c r="A88" s="31"/>
      <c r="B88" s="111" t="s">
        <v>127</v>
      </c>
      <c r="C88" s="111"/>
      <c r="D88" s="111"/>
      <c r="E88" s="111"/>
      <c r="F88" s="111"/>
      <c r="G88" s="111"/>
      <c r="H88" s="111"/>
      <c r="I88" s="111"/>
      <c r="J88" s="111"/>
      <c r="K88" s="3"/>
      <c r="L88" s="3"/>
      <c r="M88" s="3"/>
      <c r="N88" s="3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2.75" customHeight="1">
      <c r="A89" s="31"/>
      <c r="B89" s="119" t="s">
        <v>128</v>
      </c>
      <c r="C89" s="119"/>
      <c r="D89" s="119"/>
      <c r="E89" s="119"/>
      <c r="F89" s="119"/>
      <c r="G89" s="119"/>
      <c r="H89" s="119"/>
      <c r="I89" s="119"/>
      <c r="J89" s="55" t="s">
        <v>66</v>
      </c>
      <c r="K89" s="3"/>
      <c r="L89" s="3"/>
      <c r="M89" s="3"/>
      <c r="N89" s="3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2.75" customHeight="1">
      <c r="A90" s="31"/>
      <c r="B90" s="55" t="s">
        <v>129</v>
      </c>
      <c r="C90" s="112" t="s">
        <v>118</v>
      </c>
      <c r="D90" s="112"/>
      <c r="E90" s="112"/>
      <c r="F90" s="112"/>
      <c r="G90" s="112"/>
      <c r="H90" s="112"/>
      <c r="I90" s="112"/>
      <c r="J90" s="58">
        <f>J81</f>
        <v>64.02284862566034</v>
      </c>
      <c r="K90" s="3"/>
      <c r="L90" s="3"/>
      <c r="M90" s="3"/>
      <c r="N90" s="3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4.25" customHeight="1">
      <c r="A91" s="31"/>
      <c r="B91" s="55" t="s">
        <v>130</v>
      </c>
      <c r="C91" s="112" t="s">
        <v>131</v>
      </c>
      <c r="D91" s="112"/>
      <c r="E91" s="112"/>
      <c r="F91" s="112"/>
      <c r="G91" s="112"/>
      <c r="H91" s="112"/>
      <c r="I91" s="112"/>
      <c r="J91" s="58">
        <f>J86</f>
        <v>0</v>
      </c>
      <c r="K91" s="3"/>
      <c r="L91" s="3"/>
      <c r="M91" s="3"/>
      <c r="N91" s="3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4.25" customHeight="1">
      <c r="A92" s="70"/>
      <c r="B92" s="119" t="s">
        <v>132</v>
      </c>
      <c r="C92" s="119"/>
      <c r="D92" s="119"/>
      <c r="E92" s="119"/>
      <c r="F92" s="119"/>
      <c r="G92" s="119"/>
      <c r="H92" s="119"/>
      <c r="I92" s="119"/>
      <c r="J92" s="60">
        <f>SUM(J90:J91)</f>
        <v>64.02284862566034</v>
      </c>
      <c r="K92" s="52"/>
      <c r="L92" s="72"/>
      <c r="M92" s="72"/>
      <c r="N92" s="72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16.5" customHeight="1">
      <c r="A93" s="31"/>
      <c r="B93" s="82"/>
      <c r="C93" s="82"/>
      <c r="D93" s="82"/>
      <c r="E93" s="82"/>
      <c r="F93" s="82"/>
      <c r="G93" s="82"/>
      <c r="H93" s="82"/>
      <c r="I93" s="82"/>
      <c r="J93" s="82"/>
      <c r="K93" s="3"/>
      <c r="L93" s="3"/>
      <c r="M93" s="3"/>
      <c r="N93" s="3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6.5" customHeight="1">
      <c r="A94" s="31"/>
      <c r="B94" s="82"/>
      <c r="C94" s="82"/>
      <c r="D94" s="82"/>
      <c r="E94" s="82"/>
      <c r="F94" s="82"/>
      <c r="G94" s="82"/>
      <c r="H94" s="82"/>
      <c r="I94" s="82"/>
      <c r="J94" s="82"/>
      <c r="K94" s="3"/>
      <c r="L94" s="3"/>
      <c r="M94" s="3"/>
      <c r="N94" s="3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4.25" customHeight="1">
      <c r="A95" s="31"/>
      <c r="B95" s="111" t="s">
        <v>133</v>
      </c>
      <c r="C95" s="111"/>
      <c r="D95" s="111"/>
      <c r="E95" s="111"/>
      <c r="F95" s="111"/>
      <c r="G95" s="111"/>
      <c r="H95" s="111"/>
      <c r="I95" s="111"/>
      <c r="J95" s="111"/>
      <c r="K95" s="3"/>
      <c r="L95" s="3"/>
      <c r="M95" s="3"/>
      <c r="N95" s="3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4.25" customHeight="1">
      <c r="A96" s="31"/>
      <c r="B96" s="55">
        <v>5</v>
      </c>
      <c r="C96" s="119" t="s">
        <v>134</v>
      </c>
      <c r="D96" s="119"/>
      <c r="E96" s="119"/>
      <c r="F96" s="119"/>
      <c r="G96" s="119"/>
      <c r="H96" s="119"/>
      <c r="I96" s="55"/>
      <c r="J96" s="55" t="s">
        <v>66</v>
      </c>
      <c r="K96" s="3"/>
      <c r="L96" s="3"/>
      <c r="M96" s="3"/>
      <c r="N96" s="3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4.25" customHeight="1">
      <c r="A97" s="31"/>
      <c r="B97" s="55" t="s">
        <v>38</v>
      </c>
      <c r="C97" s="112" t="s">
        <v>135</v>
      </c>
      <c r="D97" s="112"/>
      <c r="E97" s="112"/>
      <c r="F97" s="112"/>
      <c r="G97" s="112"/>
      <c r="H97" s="112"/>
      <c r="I97" s="58"/>
      <c r="J97" s="58">
        <f>Uniforme_EPI_Equipamento!F9</f>
        <v>0</v>
      </c>
      <c r="K97" s="3"/>
      <c r="L97" s="3"/>
      <c r="M97" s="3"/>
      <c r="N97" s="3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4.25" customHeight="1">
      <c r="A98" s="31"/>
      <c r="B98" s="55" t="s">
        <v>40</v>
      </c>
      <c r="C98" s="112" t="s">
        <v>136</v>
      </c>
      <c r="D98" s="112"/>
      <c r="E98" s="112"/>
      <c r="F98" s="112"/>
      <c r="G98" s="112"/>
      <c r="H98" s="112"/>
      <c r="I98" s="83"/>
      <c r="J98" s="58">
        <f>Uniforme_EPI_Equipamento!F17</f>
        <v>0</v>
      </c>
      <c r="K98" s="3"/>
      <c r="L98" s="3"/>
      <c r="M98" s="3"/>
      <c r="N98" s="3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2.75" customHeight="1">
      <c r="A99" s="31"/>
      <c r="B99" s="84" t="s">
        <v>43</v>
      </c>
      <c r="C99" s="112" t="s">
        <v>137</v>
      </c>
      <c r="D99" s="112"/>
      <c r="E99" s="112"/>
      <c r="F99" s="112"/>
      <c r="G99" s="112"/>
      <c r="H99" s="112"/>
      <c r="I99" s="85"/>
      <c r="J99" s="58">
        <f>Uniforme_EPI_Equipamento!F20+Uniforme_EPI_Equipamento!F23</f>
        <v>0</v>
      </c>
      <c r="K99" s="3"/>
      <c r="L99" s="3"/>
      <c r="M99" s="3"/>
      <c r="N99" s="3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 customHeight="1">
      <c r="A100" s="31"/>
      <c r="B100" s="119" t="s">
        <v>138</v>
      </c>
      <c r="C100" s="119"/>
      <c r="D100" s="119"/>
      <c r="E100" s="119"/>
      <c r="F100" s="119"/>
      <c r="G100" s="119"/>
      <c r="H100" s="119"/>
      <c r="I100" s="86"/>
      <c r="J100" s="60">
        <f>SUM(J97:J99)</f>
        <v>0</v>
      </c>
      <c r="K100" s="3"/>
      <c r="L100" s="3"/>
      <c r="M100" s="3"/>
      <c r="N100" s="3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6.5" customHeight="1">
      <c r="A101" s="31"/>
      <c r="B101" s="125"/>
      <c r="C101" s="125"/>
      <c r="D101" s="125"/>
      <c r="E101" s="125"/>
      <c r="F101" s="125"/>
      <c r="G101" s="125"/>
      <c r="H101" s="125"/>
      <c r="I101" s="125"/>
      <c r="J101" s="125"/>
      <c r="K101" s="3"/>
      <c r="L101" s="3"/>
      <c r="M101" s="3"/>
      <c r="N101" s="3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6.5" customHeight="1">
      <c r="A102" s="31"/>
      <c r="B102" s="82"/>
      <c r="C102" s="82"/>
      <c r="D102" s="82"/>
      <c r="E102" s="82"/>
      <c r="F102" s="82"/>
      <c r="G102" s="82"/>
      <c r="H102" s="82"/>
      <c r="I102" s="82"/>
      <c r="J102" s="82"/>
      <c r="K102" s="3"/>
      <c r="L102" s="3"/>
      <c r="M102" s="3"/>
      <c r="N102" s="3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 customHeight="1">
      <c r="A103" s="31"/>
      <c r="B103" s="111" t="s">
        <v>139</v>
      </c>
      <c r="C103" s="111"/>
      <c r="D103" s="111"/>
      <c r="E103" s="111"/>
      <c r="F103" s="111"/>
      <c r="G103" s="111"/>
      <c r="H103" s="111"/>
      <c r="I103" s="111"/>
      <c r="J103" s="111"/>
      <c r="K103" s="52"/>
      <c r="L103" s="80"/>
      <c r="M103" s="80"/>
      <c r="N103" s="3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 customHeight="1">
      <c r="A104" s="31"/>
      <c r="B104" s="55">
        <v>6</v>
      </c>
      <c r="C104" s="119" t="s">
        <v>140</v>
      </c>
      <c r="D104" s="119"/>
      <c r="E104" s="119"/>
      <c r="F104" s="119"/>
      <c r="G104" s="119"/>
      <c r="H104" s="119"/>
      <c r="I104" s="55" t="s">
        <v>65</v>
      </c>
      <c r="J104" s="55" t="s">
        <v>66</v>
      </c>
      <c r="K104" s="52"/>
      <c r="L104" s="3"/>
      <c r="M104" s="3"/>
      <c r="N104" s="3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2.75" customHeight="1">
      <c r="A105" s="31"/>
      <c r="B105" s="55" t="s">
        <v>38</v>
      </c>
      <c r="C105" s="112" t="s">
        <v>141</v>
      </c>
      <c r="D105" s="112"/>
      <c r="E105" s="112"/>
      <c r="F105" s="112"/>
      <c r="G105" s="112"/>
      <c r="H105" s="112"/>
      <c r="I105" s="66">
        <v>0</v>
      </c>
      <c r="J105" s="58">
        <f>J122*I105</f>
        <v>0</v>
      </c>
      <c r="K105" s="87"/>
      <c r="L105" s="36"/>
      <c r="M105" s="36"/>
      <c r="N105" s="52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 customHeight="1">
      <c r="A106" s="31"/>
      <c r="B106" s="55" t="s">
        <v>40</v>
      </c>
      <c r="C106" s="112" t="s">
        <v>142</v>
      </c>
      <c r="D106" s="112"/>
      <c r="E106" s="112"/>
      <c r="F106" s="112"/>
      <c r="G106" s="112"/>
      <c r="H106" s="112"/>
      <c r="I106" s="66">
        <v>0</v>
      </c>
      <c r="J106" s="58">
        <f>(J122+J105)*I106</f>
        <v>0</v>
      </c>
      <c r="K106" s="87"/>
      <c r="L106" s="36"/>
      <c r="M106" s="36"/>
      <c r="N106" s="3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4.25" customHeight="1">
      <c r="A107" s="31"/>
      <c r="B107" s="55" t="s">
        <v>43</v>
      </c>
      <c r="C107" s="119" t="s">
        <v>143</v>
      </c>
      <c r="D107" s="119"/>
      <c r="E107" s="119"/>
      <c r="F107" s="119"/>
      <c r="G107" s="119"/>
      <c r="H107" s="119"/>
      <c r="I107" s="57"/>
      <c r="J107" s="58"/>
      <c r="K107" s="36"/>
      <c r="L107" s="36"/>
      <c r="M107" s="36"/>
      <c r="N107" s="3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 customHeight="1">
      <c r="A108" s="31"/>
      <c r="B108" s="55" t="s">
        <v>144</v>
      </c>
      <c r="C108" s="112" t="s">
        <v>145</v>
      </c>
      <c r="D108" s="112"/>
      <c r="E108" s="112"/>
      <c r="F108" s="112"/>
      <c r="G108" s="112"/>
      <c r="H108" s="112"/>
      <c r="I108" s="66">
        <v>0</v>
      </c>
      <c r="J108" s="58">
        <f>(($J$122+$J$105+$J$106)/(1-($I$108+$I$109+$I$110))*I108)</f>
        <v>0</v>
      </c>
      <c r="K108" s="87"/>
      <c r="L108" s="52"/>
      <c r="M108" s="3"/>
      <c r="N108" s="3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4.25" customHeight="1">
      <c r="A109" s="31"/>
      <c r="B109" s="55" t="s">
        <v>146</v>
      </c>
      <c r="C109" s="112" t="s">
        <v>147</v>
      </c>
      <c r="D109" s="112"/>
      <c r="E109" s="112"/>
      <c r="F109" s="112"/>
      <c r="G109" s="112"/>
      <c r="H109" s="112"/>
      <c r="I109" s="66">
        <v>0</v>
      </c>
      <c r="J109" s="58">
        <f>(($J$122+$J$105+$J$106)/(1-($I$108+$I$109+$I$110))*I109)</f>
        <v>0</v>
      </c>
      <c r="K109" s="52"/>
      <c r="L109" s="52"/>
      <c r="M109" s="3"/>
      <c r="N109" s="3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4.25" customHeight="1">
      <c r="A110" s="31"/>
      <c r="B110" s="55" t="s">
        <v>148</v>
      </c>
      <c r="C110" s="112" t="s">
        <v>149</v>
      </c>
      <c r="D110" s="112"/>
      <c r="E110" s="112"/>
      <c r="F110" s="112"/>
      <c r="G110" s="112"/>
      <c r="H110" s="112"/>
      <c r="I110" s="49">
        <v>0.03</v>
      </c>
      <c r="J110" s="58">
        <f>(($J$122+$J$105+$J$106)/(1-($I$108+$I$109+$I$110))*I110)</f>
        <v>108.66274374615443</v>
      </c>
      <c r="K110" s="52"/>
      <c r="L110" s="52"/>
      <c r="M110" s="3"/>
      <c r="N110" s="3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91" customFormat="1" ht="14.25" customHeight="1">
      <c r="A111" s="88"/>
      <c r="B111" s="47" t="s">
        <v>45</v>
      </c>
      <c r="C111" s="118" t="s">
        <v>150</v>
      </c>
      <c r="D111" s="118"/>
      <c r="E111" s="118"/>
      <c r="F111" s="118"/>
      <c r="G111" s="118"/>
      <c r="H111" s="118"/>
      <c r="I111" s="49"/>
      <c r="J111" s="48"/>
      <c r="K111" s="89"/>
      <c r="L111" s="89"/>
      <c r="M111" s="90"/>
      <c r="N111" s="90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</row>
    <row r="112" spans="1:26" ht="14.25" customHeight="1">
      <c r="A112" s="31"/>
      <c r="B112" s="119" t="s">
        <v>151</v>
      </c>
      <c r="C112" s="119"/>
      <c r="D112" s="119"/>
      <c r="E112" s="119"/>
      <c r="F112" s="119"/>
      <c r="G112" s="119"/>
      <c r="H112" s="119"/>
      <c r="I112" s="92">
        <f>SUM(I105:I111)</f>
        <v>0.03</v>
      </c>
      <c r="J112" s="60">
        <f>(SUM(J105:J111))</f>
        <v>108.66274374615443</v>
      </c>
      <c r="K112" s="52"/>
      <c r="L112" s="3"/>
      <c r="M112" s="3"/>
      <c r="N112" s="3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4.25" customHeight="1">
      <c r="A113" s="31"/>
      <c r="B113" s="53"/>
      <c r="C113" s="53"/>
      <c r="D113" s="53"/>
      <c r="E113" s="53"/>
      <c r="F113" s="53"/>
      <c r="G113" s="53"/>
      <c r="H113" s="53"/>
      <c r="I113" s="93"/>
      <c r="J113" s="56"/>
      <c r="K113" s="52"/>
      <c r="L113" s="3"/>
      <c r="M113" s="3"/>
      <c r="N113" s="3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4.25" customHeight="1">
      <c r="A114" s="31"/>
      <c r="B114" s="53"/>
      <c r="C114" s="53"/>
      <c r="D114" s="53"/>
      <c r="E114" s="53"/>
      <c r="F114" s="53"/>
      <c r="G114" s="53"/>
      <c r="H114" s="53"/>
      <c r="I114" s="93"/>
      <c r="J114" s="56"/>
      <c r="K114" s="52"/>
      <c r="L114" s="3"/>
      <c r="M114" s="3"/>
      <c r="N114" s="3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4.25" customHeight="1">
      <c r="A115" s="31"/>
      <c r="B115" s="111" t="s">
        <v>152</v>
      </c>
      <c r="C115" s="111"/>
      <c r="D115" s="111"/>
      <c r="E115" s="111"/>
      <c r="F115" s="111"/>
      <c r="G115" s="111"/>
      <c r="H115" s="111"/>
      <c r="I115" s="111"/>
      <c r="J115" s="111"/>
      <c r="K115" s="3"/>
      <c r="L115" s="3"/>
      <c r="M115" s="3"/>
      <c r="N115" s="3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4.25" customHeight="1">
      <c r="A116" s="31"/>
      <c r="B116" s="119" t="s">
        <v>153</v>
      </c>
      <c r="C116" s="119"/>
      <c r="D116" s="119"/>
      <c r="E116" s="119"/>
      <c r="F116" s="119"/>
      <c r="G116" s="119"/>
      <c r="H116" s="119"/>
      <c r="I116" s="119"/>
      <c r="J116" s="55" t="s">
        <v>66</v>
      </c>
      <c r="K116" s="3"/>
      <c r="L116" s="3"/>
      <c r="M116" s="3"/>
      <c r="N116" s="3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4.25" customHeight="1">
      <c r="A117" s="31"/>
      <c r="B117" s="55" t="s">
        <v>38</v>
      </c>
      <c r="C117" s="112" t="str">
        <f>B21</f>
        <v>MÓDULO 1 - COMPOSIÇÃO DA REMUNERAÇÃO</v>
      </c>
      <c r="D117" s="112"/>
      <c r="E117" s="112"/>
      <c r="F117" s="112"/>
      <c r="G117" s="112"/>
      <c r="H117" s="112"/>
      <c r="I117" s="112"/>
      <c r="J117" s="58">
        <f>J25</f>
        <v>1793.95</v>
      </c>
      <c r="K117" s="52"/>
      <c r="L117" s="52"/>
      <c r="M117" s="3"/>
      <c r="N117" s="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2.75" customHeight="1">
      <c r="A118" s="31"/>
      <c r="B118" s="55" t="s">
        <v>40</v>
      </c>
      <c r="C118" s="112" t="str">
        <f>B28</f>
        <v>MÓDULO 2 – ENCARGOS E BENEFÍCIOS ANUAIS, MENSAIS E DIÁRIOS</v>
      </c>
      <c r="D118" s="112"/>
      <c r="E118" s="112"/>
      <c r="F118" s="112"/>
      <c r="G118" s="112"/>
      <c r="H118" s="112"/>
      <c r="I118" s="112"/>
      <c r="J118" s="58">
        <f>J58</f>
        <v>1543.3040916666669</v>
      </c>
      <c r="K118" s="3"/>
      <c r="L118" s="52"/>
      <c r="M118" s="3"/>
      <c r="N118" s="3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4.25" customHeight="1">
      <c r="A119" s="31"/>
      <c r="B119" s="55" t="s">
        <v>43</v>
      </c>
      <c r="C119" s="112" t="str">
        <f>B61</f>
        <v>MÓDULO 3 – PROVISÃO PARA RESCISÃO</v>
      </c>
      <c r="D119" s="112"/>
      <c r="E119" s="112"/>
      <c r="F119" s="112"/>
      <c r="G119" s="112"/>
      <c r="H119" s="112"/>
      <c r="I119" s="112"/>
      <c r="J119" s="58">
        <f>J69</f>
        <v>112.15177416666667</v>
      </c>
      <c r="K119" s="3"/>
      <c r="L119" s="52"/>
      <c r="M119" s="3"/>
      <c r="N119" s="3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4.25" customHeight="1">
      <c r="A120" s="31"/>
      <c r="B120" s="55" t="s">
        <v>45</v>
      </c>
      <c r="C120" s="112" t="str">
        <f>B72</f>
        <v>MÓDULO 4 – CUSTO DE REPOSIÇÃO DO PROFISSIONAL AUSENTE</v>
      </c>
      <c r="D120" s="112"/>
      <c r="E120" s="112"/>
      <c r="F120" s="112"/>
      <c r="G120" s="112"/>
      <c r="H120" s="112"/>
      <c r="I120" s="112"/>
      <c r="J120" s="58">
        <f>J92</f>
        <v>64.02284862566034</v>
      </c>
      <c r="K120" s="3"/>
      <c r="L120" s="52"/>
      <c r="M120" s="3"/>
      <c r="N120" s="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4.25" customHeight="1">
      <c r="A121" s="31"/>
      <c r="B121" s="55" t="s">
        <v>82</v>
      </c>
      <c r="C121" s="112" t="str">
        <f>B95</f>
        <v>MÓDULO 5 – INSUMOS DIVERSOS</v>
      </c>
      <c r="D121" s="112"/>
      <c r="E121" s="112"/>
      <c r="F121" s="112"/>
      <c r="G121" s="112"/>
      <c r="H121" s="112"/>
      <c r="I121" s="112"/>
      <c r="J121" s="58">
        <f>J100</f>
        <v>0</v>
      </c>
      <c r="K121" s="3"/>
      <c r="L121" s="52"/>
      <c r="M121" s="3"/>
      <c r="N121" s="3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4.25" customHeight="1">
      <c r="A122" s="31"/>
      <c r="B122" s="55"/>
      <c r="C122" s="119" t="s">
        <v>154</v>
      </c>
      <c r="D122" s="119"/>
      <c r="E122" s="119"/>
      <c r="F122" s="119"/>
      <c r="G122" s="119"/>
      <c r="H122" s="119"/>
      <c r="I122" s="119"/>
      <c r="J122" s="60">
        <f>(SUM(J117:J121))</f>
        <v>3513.4287144589935</v>
      </c>
      <c r="K122" s="3"/>
      <c r="L122" s="52"/>
      <c r="M122" s="3"/>
      <c r="N122" s="3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2.75" customHeight="1">
      <c r="A123" s="31"/>
      <c r="B123" s="55" t="s">
        <v>84</v>
      </c>
      <c r="C123" s="112" t="str">
        <f>B103</f>
        <v>MÓDULO 6 – CUSTOS INDIRETOS, TRIBUTOS E LUCRO</v>
      </c>
      <c r="D123" s="112"/>
      <c r="E123" s="112"/>
      <c r="F123" s="112"/>
      <c r="G123" s="112"/>
      <c r="H123" s="112"/>
      <c r="I123" s="112"/>
      <c r="J123" s="58">
        <f>J112</f>
        <v>108.66274374615443</v>
      </c>
      <c r="K123" s="3"/>
      <c r="L123" s="3"/>
      <c r="M123" s="3"/>
      <c r="N123" s="3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4.25" customHeight="1">
      <c r="A124" s="31"/>
      <c r="B124" s="119" t="s">
        <v>155</v>
      </c>
      <c r="C124" s="119"/>
      <c r="D124" s="119"/>
      <c r="E124" s="119"/>
      <c r="F124" s="119"/>
      <c r="G124" s="119"/>
      <c r="H124" s="119"/>
      <c r="I124" s="119"/>
      <c r="J124" s="60">
        <f>(SUM(J122:J123))</f>
        <v>3622.091458205148</v>
      </c>
      <c r="K124" s="3"/>
      <c r="L124" s="3"/>
      <c r="M124" s="3"/>
      <c r="N124" s="3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4.25" customHeight="1">
      <c r="A125" s="31"/>
      <c r="B125" s="55"/>
      <c r="C125" s="122" t="s">
        <v>156</v>
      </c>
      <c r="D125" s="122"/>
      <c r="E125" s="122"/>
      <c r="F125" s="122"/>
      <c r="G125" s="122"/>
      <c r="H125" s="122"/>
      <c r="I125" s="55">
        <f>F10</f>
        <v>10</v>
      </c>
      <c r="J125" s="60">
        <f>J124*I125</f>
        <v>36220.914582051475</v>
      </c>
      <c r="K125" s="3"/>
      <c r="L125" s="3"/>
      <c r="M125" s="3"/>
      <c r="N125" s="3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4.25" customHeight="1">
      <c r="A126" s="31"/>
      <c r="B126" s="36"/>
      <c r="C126" s="36"/>
      <c r="D126" s="36"/>
      <c r="E126" s="36"/>
      <c r="F126" s="36"/>
      <c r="G126" s="36"/>
      <c r="H126" s="36"/>
      <c r="I126" s="36"/>
      <c r="J126" s="94" t="s">
        <v>157</v>
      </c>
      <c r="K126" s="52"/>
      <c r="L126" s="52"/>
      <c r="M126" s="52"/>
      <c r="N126" s="3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4.25" customHeight="1">
      <c r="A127" s="31"/>
      <c r="B127" s="36"/>
      <c r="C127" s="36"/>
      <c r="D127" s="36"/>
      <c r="E127" s="36"/>
      <c r="F127" s="36"/>
      <c r="G127" s="36"/>
      <c r="H127" s="36"/>
      <c r="I127" s="36"/>
      <c r="J127" s="54">
        <f>J124/J25</f>
        <v>2.019059315033946</v>
      </c>
      <c r="K127" s="52"/>
      <c r="L127" s="52"/>
      <c r="M127" s="52"/>
      <c r="N127" s="3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4.25" customHeight="1">
      <c r="A128" s="31"/>
      <c r="B128" s="36"/>
      <c r="C128" s="36"/>
      <c r="D128" s="36"/>
      <c r="E128" s="36"/>
      <c r="F128" s="36"/>
      <c r="G128" s="36"/>
      <c r="H128" s="36"/>
      <c r="I128" s="36"/>
      <c r="J128" s="94"/>
      <c r="K128" s="52"/>
      <c r="L128" s="52"/>
      <c r="M128" s="52"/>
      <c r="N128" s="3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5" ht="34.5" customHeight="1">
      <c r="A129" s="31"/>
      <c r="B129" s="126" t="s">
        <v>158</v>
      </c>
      <c r="C129" s="126"/>
      <c r="D129" s="95" t="s">
        <v>159</v>
      </c>
      <c r="E129" s="95" t="s">
        <v>160</v>
      </c>
      <c r="F129" s="96" t="s">
        <v>161</v>
      </c>
      <c r="G129" s="95" t="s">
        <v>162</v>
      </c>
      <c r="H129" s="53"/>
      <c r="J129" s="52"/>
      <c r="K129" s="3"/>
      <c r="L129" s="3"/>
      <c r="M129" s="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ht="14.25" customHeight="1">
      <c r="A130" s="74"/>
      <c r="B130" s="127" t="s">
        <v>163</v>
      </c>
      <c r="C130" s="127"/>
      <c r="D130" s="97">
        <v>1200</v>
      </c>
      <c r="E130" s="98">
        <f>$J$124/D130</f>
        <v>3.0184095485042897</v>
      </c>
      <c r="F130" s="99">
        <v>6000</v>
      </c>
      <c r="G130" s="98">
        <f>E130*F130</f>
        <v>18110.457291025738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ht="14.25" customHeight="1">
      <c r="A131" s="74"/>
      <c r="B131" s="127" t="s">
        <v>164</v>
      </c>
      <c r="C131" s="127"/>
      <c r="D131" s="97">
        <v>1200</v>
      </c>
      <c r="E131" s="98">
        <f>$J$124/D131</f>
        <v>3.0184095485042897</v>
      </c>
      <c r="F131" s="99">
        <v>10000</v>
      </c>
      <c r="G131" s="98">
        <f>(E131*F131)/21*4</f>
        <v>5749.351520960552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ht="14.25" customHeight="1">
      <c r="A132" s="74"/>
      <c r="B132" s="127" t="s">
        <v>165</v>
      </c>
      <c r="C132" s="127"/>
      <c r="D132" s="97">
        <v>450</v>
      </c>
      <c r="E132" s="98">
        <f>$J$124/D132</f>
        <v>8.049092129344773</v>
      </c>
      <c r="F132" s="99">
        <v>3000</v>
      </c>
      <c r="G132" s="98">
        <f>(E132*F132)/21*4</f>
        <v>4599.481216768441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25" ht="14.25" customHeight="1">
      <c r="A133" s="74"/>
      <c r="B133" s="127" t="s">
        <v>166</v>
      </c>
      <c r="C133" s="127"/>
      <c r="D133" s="97">
        <v>300</v>
      </c>
      <c r="E133" s="98">
        <f>$J$124/D133</f>
        <v>12.073638194017159</v>
      </c>
      <c r="F133" s="99">
        <v>550</v>
      </c>
      <c r="G133" s="98">
        <f>E133*F133</f>
        <v>6640.501006709437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</row>
    <row r="134" spans="1:26" ht="14.25" customHeight="1">
      <c r="A134" s="74"/>
      <c r="B134" s="128" t="s">
        <v>167</v>
      </c>
      <c r="C134" s="128"/>
      <c r="D134" s="128"/>
      <c r="E134" s="128"/>
      <c r="F134" s="128"/>
      <c r="G134" s="100">
        <f>SUM(G130:G133)</f>
        <v>35099.791035464164</v>
      </c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4.2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5" ht="34.5" customHeight="1">
      <c r="A136" s="74"/>
      <c r="B136" s="126" t="s">
        <v>158</v>
      </c>
      <c r="C136" s="126"/>
      <c r="D136" s="95" t="s">
        <v>159</v>
      </c>
      <c r="E136" s="95" t="s">
        <v>160</v>
      </c>
      <c r="F136" s="96" t="s">
        <v>161</v>
      </c>
      <c r="G136" s="95" t="s">
        <v>162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</row>
    <row r="137" spans="1:25" ht="24.75" customHeight="1">
      <c r="A137" s="74"/>
      <c r="B137" s="129" t="s">
        <v>168</v>
      </c>
      <c r="C137" s="129"/>
      <c r="D137" s="97">
        <v>9000</v>
      </c>
      <c r="E137" s="98">
        <f>$J$124/D137</f>
        <v>0.40245460646723863</v>
      </c>
      <c r="F137" s="99">
        <v>8000</v>
      </c>
      <c r="G137" s="98">
        <f>(E137*F137)/21*4</f>
        <v>613.2641622357922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</row>
    <row r="138" spans="1:25" ht="14.25" customHeight="1">
      <c r="A138" s="74"/>
      <c r="B138" s="128" t="s">
        <v>169</v>
      </c>
      <c r="C138" s="128"/>
      <c r="D138" s="128"/>
      <c r="E138" s="128"/>
      <c r="F138" s="128"/>
      <c r="G138" s="100">
        <f>SUM(G137:G137)</f>
        <v>613.2641622357922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</row>
    <row r="139" spans="1:26" ht="14.2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5" ht="34.5" customHeight="1">
      <c r="A140" s="74"/>
      <c r="B140" s="126" t="s">
        <v>158</v>
      </c>
      <c r="C140" s="126"/>
      <c r="D140" s="95" t="s">
        <v>159</v>
      </c>
      <c r="E140" s="95" t="s">
        <v>160</v>
      </c>
      <c r="F140" s="96" t="s">
        <v>161</v>
      </c>
      <c r="G140" s="95" t="s">
        <v>162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</row>
    <row r="141" spans="1:25" ht="14.25" customHeight="1">
      <c r="A141" s="74"/>
      <c r="B141" s="127" t="s">
        <v>170</v>
      </c>
      <c r="C141" s="127"/>
      <c r="D141" s="97">
        <v>380</v>
      </c>
      <c r="E141" s="98">
        <f>$J$124/D141</f>
        <v>9.531819626855652</v>
      </c>
      <c r="F141" s="101">
        <v>280</v>
      </c>
      <c r="G141" s="98">
        <f>(E141*F141)/21*4</f>
        <v>508.3637134323015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</row>
    <row r="142" spans="1:26" ht="14.25" customHeight="1">
      <c r="A142" s="74"/>
      <c r="B142" s="128" t="s">
        <v>171</v>
      </c>
      <c r="C142" s="128"/>
      <c r="D142" s="128"/>
      <c r="E142" s="128"/>
      <c r="F142" s="128"/>
      <c r="G142" s="100">
        <f>SUM(G141:G141)</f>
        <v>508.3637134323015</v>
      </c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4.2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4.2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4.2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4.2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4.2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4.2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4.2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4.2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4.2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4.2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4.2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4.2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4.2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4.2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4.2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4.2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4.2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4.2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4.2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4.2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4.2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4.2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4.2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4.2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4.2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4.2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4.2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4.2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4.2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4.2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4.2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4.2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4.2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4.2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4.2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4.2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4.2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4.2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4.2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4.2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4.2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4.2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4.2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4.2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4.2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2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2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2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2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2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2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2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2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2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2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2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2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2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2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2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2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2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2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2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2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2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2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2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2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2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2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2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2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2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2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2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2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2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2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2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2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2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2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2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2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2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2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2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2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2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2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2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2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2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2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2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2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2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2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2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2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2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2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2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2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2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2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2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2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2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2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2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2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2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2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2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2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2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2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2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2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2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2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2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2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2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2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2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2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2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2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2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2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2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2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2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2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2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2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2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2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2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2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2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2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2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2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2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2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2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2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2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2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2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2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2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2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2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2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2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2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2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2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2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2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2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2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2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2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2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2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2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2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2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2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2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2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2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2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2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2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2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2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2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2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2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2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2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2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2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2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2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2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2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2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2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2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2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2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2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2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2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2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2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2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2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2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2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2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2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2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2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2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2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2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2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2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2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2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2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2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2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2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2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2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2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2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2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2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2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2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2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2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2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2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2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2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2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2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2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2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2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2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2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2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2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2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2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2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2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2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2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2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2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2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2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2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2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2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2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2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2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2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2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2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2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2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2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2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2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2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2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2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2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2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2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2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2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2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2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2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2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2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2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2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2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2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2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2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2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2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2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2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2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2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2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2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2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2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2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2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2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2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2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2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2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2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2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2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2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2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2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2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2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2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2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2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2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2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2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2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2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2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2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2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2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2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2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2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2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2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2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2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2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2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2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2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2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2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2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2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2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2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2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2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2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2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2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2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2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2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2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2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2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2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2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2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2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2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2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2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2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2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2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2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2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2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2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2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2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2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2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2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2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2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2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2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2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2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2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2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2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2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2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2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2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2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2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2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2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2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2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2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2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2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2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2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2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2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2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2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2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2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2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2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2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2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2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2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2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2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2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2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2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2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2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2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2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2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2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2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2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2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2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2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2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2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2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2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2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2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2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2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2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2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2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2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2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2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2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2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2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2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2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2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2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2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2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2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2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2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2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2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2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2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2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2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2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2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2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2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2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2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2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2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2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2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2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2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2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2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2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2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2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2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2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2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2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2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2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2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2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2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2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2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2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2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2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2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2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2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2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2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2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2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2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2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2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2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2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2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2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2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2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2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2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2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2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2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2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2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2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2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2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2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2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2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2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2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2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2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2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2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2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2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2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2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2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2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2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2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2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2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2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2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2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2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2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2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2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2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2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2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2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2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2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2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2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2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2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2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2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2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2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2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2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2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2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2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2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2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2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2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2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2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2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2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2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2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2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2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2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2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2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2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2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2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2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2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2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2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2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2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2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2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2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2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2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2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2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2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2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2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2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2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2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2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2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2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2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2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2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2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2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2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2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2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2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2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2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2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2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2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2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2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2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2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2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2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2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2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2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2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2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2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2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2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2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2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2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2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2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2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2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2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2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2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2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2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2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2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2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2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2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2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2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2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2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2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2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2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2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2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2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2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2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2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2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2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2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2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2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2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2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2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2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2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2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2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2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2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2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2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2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2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2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2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2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2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2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2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2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2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2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2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2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2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2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2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2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2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2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2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2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2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2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2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2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2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2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2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2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2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2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2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2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2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2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2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2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2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</sheetData>
  <sheetProtection password="C59B" sheet="1"/>
  <mergeCells count="126">
    <mergeCell ref="B138:F138"/>
    <mergeCell ref="B140:C140"/>
    <mergeCell ref="B141:C141"/>
    <mergeCell ref="B142:F142"/>
    <mergeCell ref="B131:C131"/>
    <mergeCell ref="B132:C132"/>
    <mergeCell ref="B133:C133"/>
    <mergeCell ref="B134:F134"/>
    <mergeCell ref="B136:C136"/>
    <mergeCell ref="B137:C137"/>
    <mergeCell ref="C122:I122"/>
    <mergeCell ref="C123:I123"/>
    <mergeCell ref="B124:I124"/>
    <mergeCell ref="C125:H125"/>
    <mergeCell ref="B129:C129"/>
    <mergeCell ref="B130:C130"/>
    <mergeCell ref="B116:I116"/>
    <mergeCell ref="C117:I117"/>
    <mergeCell ref="C118:I118"/>
    <mergeCell ref="C119:I119"/>
    <mergeCell ref="C120:I120"/>
    <mergeCell ref="C121:I121"/>
    <mergeCell ref="C108:H108"/>
    <mergeCell ref="C109:H109"/>
    <mergeCell ref="C110:H110"/>
    <mergeCell ref="C111:H111"/>
    <mergeCell ref="B112:H112"/>
    <mergeCell ref="B115:J115"/>
    <mergeCell ref="B101:J101"/>
    <mergeCell ref="B103:J103"/>
    <mergeCell ref="C104:H104"/>
    <mergeCell ref="C105:H105"/>
    <mergeCell ref="C106:H106"/>
    <mergeCell ref="C107:H107"/>
    <mergeCell ref="B95:J95"/>
    <mergeCell ref="C96:H96"/>
    <mergeCell ref="C97:H97"/>
    <mergeCell ref="C98:H98"/>
    <mergeCell ref="C99:H99"/>
    <mergeCell ref="B100:H100"/>
    <mergeCell ref="B86:H86"/>
    <mergeCell ref="B88:J88"/>
    <mergeCell ref="B89:I89"/>
    <mergeCell ref="C90:I90"/>
    <mergeCell ref="C91:I91"/>
    <mergeCell ref="B92:I92"/>
    <mergeCell ref="C80:H80"/>
    <mergeCell ref="B81:H81"/>
    <mergeCell ref="B82:J82"/>
    <mergeCell ref="B83:H83"/>
    <mergeCell ref="B84:I84"/>
    <mergeCell ref="C85:H85"/>
    <mergeCell ref="B74:I74"/>
    <mergeCell ref="C75:H75"/>
    <mergeCell ref="C76:H76"/>
    <mergeCell ref="C77:H77"/>
    <mergeCell ref="C78:H78"/>
    <mergeCell ref="C79:H79"/>
    <mergeCell ref="C67:H67"/>
    <mergeCell ref="C68:H68"/>
    <mergeCell ref="B69:H69"/>
    <mergeCell ref="B70:J70"/>
    <mergeCell ref="B72:J72"/>
    <mergeCell ref="B73:H73"/>
    <mergeCell ref="B61:J61"/>
    <mergeCell ref="C62:H62"/>
    <mergeCell ref="B63:I63"/>
    <mergeCell ref="C64:H64"/>
    <mergeCell ref="C65:H65"/>
    <mergeCell ref="C66:H66"/>
    <mergeCell ref="B54:I54"/>
    <mergeCell ref="C55:I55"/>
    <mergeCell ref="C56:I56"/>
    <mergeCell ref="C57:I57"/>
    <mergeCell ref="B58:I58"/>
    <mergeCell ref="B59:J59"/>
    <mergeCell ref="B47:H47"/>
    <mergeCell ref="C48:H48"/>
    <mergeCell ref="C49:H49"/>
    <mergeCell ref="C50:H50"/>
    <mergeCell ref="B51:I51"/>
    <mergeCell ref="B53:J53"/>
    <mergeCell ref="C40:H40"/>
    <mergeCell ref="C41:H41"/>
    <mergeCell ref="C42:H42"/>
    <mergeCell ref="C43:H43"/>
    <mergeCell ref="C44:H44"/>
    <mergeCell ref="B45:H45"/>
    <mergeCell ref="B33:H33"/>
    <mergeCell ref="B35:H35"/>
    <mergeCell ref="B36:I36"/>
    <mergeCell ref="C37:H37"/>
    <mergeCell ref="C38:H38"/>
    <mergeCell ref="C39:H39"/>
    <mergeCell ref="B25:I25"/>
    <mergeCell ref="B28:J28"/>
    <mergeCell ref="B29:H29"/>
    <mergeCell ref="B30:I30"/>
    <mergeCell ref="C31:H31"/>
    <mergeCell ref="C32:H32"/>
    <mergeCell ref="C18:I18"/>
    <mergeCell ref="B19:J19"/>
    <mergeCell ref="B21:J21"/>
    <mergeCell ref="C22:H22"/>
    <mergeCell ref="C23:H23"/>
    <mergeCell ref="C24:H24"/>
    <mergeCell ref="B12:J12"/>
    <mergeCell ref="C13:I13"/>
    <mergeCell ref="C14:I14"/>
    <mergeCell ref="C15:I15"/>
    <mergeCell ref="C16:I16"/>
    <mergeCell ref="C17:I17"/>
    <mergeCell ref="C6:I6"/>
    <mergeCell ref="B8:J8"/>
    <mergeCell ref="B9:C9"/>
    <mergeCell ref="D9:E9"/>
    <mergeCell ref="F9:J9"/>
    <mergeCell ref="B10:C10"/>
    <mergeCell ref="D10:E10"/>
    <mergeCell ref="F10:J10"/>
    <mergeCell ref="E1:F1"/>
    <mergeCell ref="H1:J1"/>
    <mergeCell ref="B2:J2"/>
    <mergeCell ref="C3:I3"/>
    <mergeCell ref="C4:I4"/>
    <mergeCell ref="C5:I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Crecilia Domingues da Silva</dc:creator>
  <cp:keywords/>
  <dc:description/>
  <cp:lastModifiedBy>Crecilia Domingues da Silva</cp:lastModifiedBy>
  <dcterms:created xsi:type="dcterms:W3CDTF">2022-10-10T14:31:10Z</dcterms:created>
  <dcterms:modified xsi:type="dcterms:W3CDTF">2022-10-10T14:31:10Z</dcterms:modified>
  <cp:category/>
  <cp:version/>
  <cp:contentType/>
  <cp:contentStatus/>
</cp:coreProperties>
</file>