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 Marcos\Desktop\"/>
    </mc:Choice>
  </mc:AlternateContent>
  <bookViews>
    <workbookView xWindow="0" yWindow="0" windowWidth="15345" windowHeight="1740" tabRatio="735"/>
  </bookViews>
  <sheets>
    <sheet name="Proposta" sheetId="1" r:id="rId1"/>
    <sheet name="Uniforme-EPI" sheetId="2" r:id="rId2"/>
    <sheet name="Eletricista" sheetId="3" r:id="rId3"/>
    <sheet name="Eletricista-AN" sheetId="4" r:id="rId4"/>
    <sheet name="Eletricista-HE" sheetId="5" r:id="rId5"/>
    <sheet name="Eletricista-AN sobre HE" sheetId="6" r:id="rId6"/>
    <sheet name="Eletricista-HE em DSR e feriado" sheetId="7" r:id="rId7"/>
    <sheet name="Eletricista -AN sobre HE em DSR" sheetId="8" r:id="rId8"/>
    <sheet name="Pedreiro" sheetId="9" r:id="rId9"/>
    <sheet name="Serv Pedreiro" sheetId="10" r:id="rId10"/>
    <sheet name="Encanador" sheetId="11" r:id="rId11"/>
    <sheet name="Encanador-AN" sheetId="12" r:id="rId12"/>
    <sheet name="Encanador-HE" sheetId="13" r:id="rId13"/>
    <sheet name="Encanador-AN sobre HE" sheetId="14" r:id="rId14"/>
    <sheet name="Encanador-HE em DSR e feriados" sheetId="15" r:id="rId15"/>
    <sheet name="Encanador-AN sobre HE em DSR" sheetId="16" r:id="rId16"/>
    <sheet name="Carpinteiro" sheetId="17" r:id="rId17"/>
    <sheet name="Diárias" sheetId="18" r:id="rId18"/>
  </sheets>
  <definedNames>
    <definedName name="_xlnm.Print_Area" localSheetId="16">Carpinteiro!$B$1:$K$134</definedName>
    <definedName name="_xlnm.Print_Area" localSheetId="17">Diárias!$B$1:$K$132</definedName>
    <definedName name="_xlnm.Print_Area" localSheetId="2">Eletricista!$B$1:$K$134</definedName>
    <definedName name="_xlnm.Print_Area" localSheetId="7">'Eletricista -AN sobre HE em DSR'!$B$1:$K$143</definedName>
    <definedName name="_xlnm.Print_Area" localSheetId="3">'Eletricista-AN'!$B$1:$K$135</definedName>
    <definedName name="_xlnm.Print_Area" localSheetId="5">'Eletricista-AN sobre HE'!$B$1:$K$139</definedName>
    <definedName name="_xlnm.Print_Area" localSheetId="4">'Eletricista-HE'!$B$1:$K$137</definedName>
    <definedName name="_xlnm.Print_Area" localSheetId="6">'Eletricista-HE em DSR e feriado'!$B$1:$K$141</definedName>
    <definedName name="_xlnm.Print_Area" localSheetId="10">Encanador!$B$1:$K$134</definedName>
    <definedName name="_xlnm.Print_Area" localSheetId="11">'Encanador-AN'!$B$1:$K$135</definedName>
    <definedName name="_xlnm.Print_Area" localSheetId="13">'Encanador-AN sobre HE'!$B$1:$K$139</definedName>
    <definedName name="_xlnm.Print_Area" localSheetId="15">'Encanador-AN sobre HE em DSR'!$B$1:$K$143</definedName>
    <definedName name="_xlnm.Print_Area" localSheetId="12">'Encanador-HE'!$B$1:$K$137</definedName>
    <definedName name="_xlnm.Print_Area" localSheetId="14">'Encanador-HE em DSR e feriados'!$B$1:$K$141</definedName>
    <definedName name="_xlnm.Print_Area" localSheetId="8">Pedreiro!$B$1:$K$134</definedName>
    <definedName name="_xlnm.Print_Area" localSheetId="0">Proposta!$A$1:$H$40</definedName>
    <definedName name="_xlnm.Print_Area" localSheetId="9">'Serv Pedreiro'!$B$1:$K$134</definedName>
    <definedName name="_xlnm.Print_Area" localSheetId="1">'Uniforme-EPI'!$A$1:$F$125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31" i="18" l="1"/>
  <c r="J129" i="18"/>
  <c r="C129" i="18"/>
  <c r="J128" i="18"/>
  <c r="C128" i="18"/>
  <c r="J127" i="18"/>
  <c r="C127" i="18"/>
  <c r="C126" i="18"/>
  <c r="J125" i="18"/>
  <c r="C125" i="18"/>
  <c r="I120" i="18"/>
  <c r="I88" i="18"/>
  <c r="I76" i="18"/>
  <c r="J62" i="18"/>
  <c r="K58" i="18"/>
  <c r="J64" i="18" s="1"/>
  <c r="K57" i="18"/>
  <c r="J48" i="18"/>
  <c r="J63" i="18" s="1"/>
  <c r="J65" i="18" s="1"/>
  <c r="J126" i="18" s="1"/>
  <c r="J130" i="18" s="1"/>
  <c r="I48" i="18"/>
  <c r="I36" i="18"/>
  <c r="I132" i="17"/>
  <c r="C130" i="17"/>
  <c r="C128" i="17"/>
  <c r="C127" i="17"/>
  <c r="C126" i="17"/>
  <c r="C125" i="17"/>
  <c r="J124" i="17"/>
  <c r="C124" i="17"/>
  <c r="I119" i="17"/>
  <c r="J92" i="17"/>
  <c r="J97" i="17" s="1"/>
  <c r="I85" i="17"/>
  <c r="I84" i="17"/>
  <c r="I83" i="17"/>
  <c r="I82" i="17"/>
  <c r="I86" i="17" s="1"/>
  <c r="I74" i="17"/>
  <c r="I72" i="17"/>
  <c r="I73" i="17" s="1"/>
  <c r="I70" i="17"/>
  <c r="J56" i="17"/>
  <c r="J55" i="17"/>
  <c r="J52" i="17"/>
  <c r="J51" i="17"/>
  <c r="J57" i="17" s="1"/>
  <c r="J63" i="17" s="1"/>
  <c r="I48" i="17"/>
  <c r="I35" i="17"/>
  <c r="I81" i="17" s="1"/>
  <c r="I34" i="17"/>
  <c r="I36" i="17" s="1"/>
  <c r="J28" i="17"/>
  <c r="J25" i="17"/>
  <c r="J23" i="17"/>
  <c r="J24" i="17" s="1"/>
  <c r="J13" i="17"/>
  <c r="C139" i="16"/>
  <c r="C137" i="16"/>
  <c r="C136" i="16"/>
  <c r="C135" i="16"/>
  <c r="C134" i="16"/>
  <c r="C133" i="16"/>
  <c r="I128" i="16"/>
  <c r="J116" i="16"/>
  <c r="J137" i="16" s="1"/>
  <c r="J101" i="16"/>
  <c r="J106" i="16" s="1"/>
  <c r="I94" i="16"/>
  <c r="I93" i="16"/>
  <c r="I92" i="16"/>
  <c r="I91" i="16"/>
  <c r="I90" i="16"/>
  <c r="I83" i="16"/>
  <c r="I81" i="16"/>
  <c r="I82" i="16" s="1"/>
  <c r="I79" i="16"/>
  <c r="J72" i="16"/>
  <c r="J66" i="16"/>
  <c r="I57" i="16"/>
  <c r="I95" i="16" s="1"/>
  <c r="I44" i="16"/>
  <c r="I43" i="16"/>
  <c r="I45" i="16" s="1"/>
  <c r="J25" i="16"/>
  <c r="J24" i="16"/>
  <c r="J13" i="16"/>
  <c r="C137" i="15"/>
  <c r="C135" i="15"/>
  <c r="C134" i="15"/>
  <c r="C133" i="15"/>
  <c r="C132" i="15"/>
  <c r="C131" i="15"/>
  <c r="I126" i="15"/>
  <c r="J114" i="15"/>
  <c r="J135" i="15" s="1"/>
  <c r="J99" i="15"/>
  <c r="J104" i="15" s="1"/>
  <c r="I92" i="15"/>
  <c r="I91" i="15"/>
  <c r="I90" i="15"/>
  <c r="I89" i="15"/>
  <c r="I93" i="15" s="1"/>
  <c r="I81" i="15"/>
  <c r="I79" i="15"/>
  <c r="I80" i="15" s="1"/>
  <c r="I77" i="15"/>
  <c r="J64" i="15"/>
  <c r="J70" i="15" s="1"/>
  <c r="I55" i="15"/>
  <c r="I42" i="15"/>
  <c r="I88" i="15" s="1"/>
  <c r="I41" i="15"/>
  <c r="I43" i="15" s="1"/>
  <c r="J25" i="15"/>
  <c r="J24" i="15"/>
  <c r="J13" i="15"/>
  <c r="C135" i="14"/>
  <c r="C133" i="14"/>
  <c r="C132" i="14"/>
  <c r="C131" i="14"/>
  <c r="C130" i="14"/>
  <c r="C129" i="14"/>
  <c r="I124" i="14"/>
  <c r="J112" i="14"/>
  <c r="J133" i="14" s="1"/>
  <c r="J102" i="14"/>
  <c r="J97" i="14"/>
  <c r="I90" i="14"/>
  <c r="I89" i="14"/>
  <c r="I88" i="14"/>
  <c r="I87" i="14"/>
  <c r="I79" i="14"/>
  <c r="I78" i="14"/>
  <c r="I77" i="14"/>
  <c r="I76" i="14"/>
  <c r="I80" i="14" s="1"/>
  <c r="I75" i="14"/>
  <c r="J62" i="14"/>
  <c r="J68" i="14" s="1"/>
  <c r="I53" i="14"/>
  <c r="I91" i="14" s="1"/>
  <c r="I40" i="14"/>
  <c r="I86" i="14" s="1"/>
  <c r="I39" i="14"/>
  <c r="I41" i="14" s="1"/>
  <c r="J25" i="14"/>
  <c r="J24" i="14"/>
  <c r="J13" i="14"/>
  <c r="C133" i="13"/>
  <c r="J131" i="13"/>
  <c r="C131" i="13"/>
  <c r="C130" i="13"/>
  <c r="C129" i="13"/>
  <c r="C128" i="13"/>
  <c r="C127" i="13"/>
  <c r="I122" i="13"/>
  <c r="J110" i="13"/>
  <c r="J100" i="13"/>
  <c r="J95" i="13"/>
  <c r="I88" i="13"/>
  <c r="I87" i="13"/>
  <c r="I86" i="13"/>
  <c r="I85" i="13"/>
  <c r="I84" i="13"/>
  <c r="I77" i="13"/>
  <c r="I76" i="13"/>
  <c r="I75" i="13"/>
  <c r="I74" i="13"/>
  <c r="I78" i="13" s="1"/>
  <c r="I73" i="13"/>
  <c r="J66" i="13"/>
  <c r="J60" i="13"/>
  <c r="I51" i="13"/>
  <c r="I39" i="13"/>
  <c r="I38" i="13"/>
  <c r="I37" i="13"/>
  <c r="J25" i="13"/>
  <c r="J24" i="13"/>
  <c r="J13" i="13"/>
  <c r="C131" i="12"/>
  <c r="C129" i="12"/>
  <c r="C128" i="12"/>
  <c r="C127" i="12"/>
  <c r="C126" i="12"/>
  <c r="C125" i="12"/>
  <c r="I120" i="12"/>
  <c r="J108" i="12"/>
  <c r="J129" i="12" s="1"/>
  <c r="J93" i="12"/>
  <c r="J98" i="12" s="1"/>
  <c r="I86" i="12"/>
  <c r="I85" i="12"/>
  <c r="I84" i="12"/>
  <c r="I83" i="12"/>
  <c r="I87" i="12" s="1"/>
  <c r="I75" i="12"/>
  <c r="I73" i="12"/>
  <c r="I74" i="12" s="1"/>
  <c r="I71" i="12"/>
  <c r="J64" i="12"/>
  <c r="J58" i="12"/>
  <c r="I49" i="12"/>
  <c r="I36" i="12"/>
  <c r="I82" i="12" s="1"/>
  <c r="I35" i="12"/>
  <c r="I37" i="12" s="1"/>
  <c r="J25" i="12"/>
  <c r="J24" i="12"/>
  <c r="J13" i="12"/>
  <c r="I132" i="11"/>
  <c r="C130" i="11"/>
  <c r="C128" i="11"/>
  <c r="C127" i="11"/>
  <c r="C126" i="11"/>
  <c r="C125" i="11"/>
  <c r="C124" i="11"/>
  <c r="I119" i="11"/>
  <c r="J97" i="11"/>
  <c r="J92" i="11"/>
  <c r="I85" i="11"/>
  <c r="I84" i="11"/>
  <c r="I83" i="11"/>
  <c r="I82" i="11"/>
  <c r="I81" i="11"/>
  <c r="I87" i="11" s="1"/>
  <c r="I74" i="11"/>
  <c r="I72" i="11"/>
  <c r="I71" i="11"/>
  <c r="I70" i="11"/>
  <c r="J56" i="11"/>
  <c r="J55" i="11"/>
  <c r="J52" i="11"/>
  <c r="J51" i="11"/>
  <c r="I48" i="11"/>
  <c r="I86" i="11" s="1"/>
  <c r="I36" i="11"/>
  <c r="I35" i="11"/>
  <c r="I34" i="11"/>
  <c r="J25" i="11"/>
  <c r="J24" i="11"/>
  <c r="J28" i="11" s="1"/>
  <c r="J23" i="11"/>
  <c r="J15" i="14" s="1"/>
  <c r="J13" i="11"/>
  <c r="I132" i="10"/>
  <c r="C130" i="10"/>
  <c r="C128" i="10"/>
  <c r="C127" i="10"/>
  <c r="C126" i="10"/>
  <c r="C125" i="10"/>
  <c r="C124" i="10"/>
  <c r="I119" i="10"/>
  <c r="J92" i="10"/>
  <c r="J97" i="10" s="1"/>
  <c r="I85" i="10"/>
  <c r="I84" i="10"/>
  <c r="I83" i="10"/>
  <c r="I82" i="10"/>
  <c r="I81" i="10"/>
  <c r="I74" i="10"/>
  <c r="I72" i="10"/>
  <c r="I73" i="10" s="1"/>
  <c r="I70" i="10"/>
  <c r="J56" i="10"/>
  <c r="J55" i="10"/>
  <c r="J52" i="10"/>
  <c r="J51" i="10"/>
  <c r="I48" i="10"/>
  <c r="I86" i="10" s="1"/>
  <c r="I36" i="10"/>
  <c r="I35" i="10"/>
  <c r="I34" i="10"/>
  <c r="J25" i="10"/>
  <c r="J24" i="10"/>
  <c r="J28" i="10" s="1"/>
  <c r="J23" i="10"/>
  <c r="J13" i="10"/>
  <c r="I132" i="9"/>
  <c r="C130" i="9"/>
  <c r="C128" i="9"/>
  <c r="C127" i="9"/>
  <c r="C126" i="9"/>
  <c r="C125" i="9"/>
  <c r="C124" i="9"/>
  <c r="I119" i="9"/>
  <c r="J97" i="9"/>
  <c r="J92" i="9"/>
  <c r="I85" i="9"/>
  <c r="I84" i="9"/>
  <c r="I83" i="9"/>
  <c r="I82" i="9"/>
  <c r="I74" i="9"/>
  <c r="I72" i="9"/>
  <c r="I73" i="9" s="1"/>
  <c r="I70" i="9"/>
  <c r="J56" i="9"/>
  <c r="J55" i="9"/>
  <c r="J52" i="9"/>
  <c r="J51" i="9"/>
  <c r="I48" i="9"/>
  <c r="I35" i="9"/>
  <c r="I81" i="9" s="1"/>
  <c r="I34" i="9"/>
  <c r="I36" i="9" s="1"/>
  <c r="J28" i="9"/>
  <c r="J25" i="9"/>
  <c r="J23" i="9"/>
  <c r="J24" i="9" s="1"/>
  <c r="J13" i="9"/>
  <c r="C139" i="8"/>
  <c r="C137" i="8"/>
  <c r="C136" i="8"/>
  <c r="C135" i="8"/>
  <c r="C134" i="8"/>
  <c r="C133" i="8"/>
  <c r="I128" i="8"/>
  <c r="J116" i="8"/>
  <c r="J137" i="8" s="1"/>
  <c r="J101" i="8"/>
  <c r="J106" i="8" s="1"/>
  <c r="I94" i="8"/>
  <c r="I93" i="8"/>
  <c r="I92" i="8"/>
  <c r="I91" i="8"/>
  <c r="I90" i="8"/>
  <c r="I83" i="8"/>
  <c r="I81" i="8"/>
  <c r="I79" i="8"/>
  <c r="J72" i="8"/>
  <c r="J66" i="8"/>
  <c r="I57" i="8"/>
  <c r="I95" i="8" s="1"/>
  <c r="I44" i="8"/>
  <c r="I43" i="8"/>
  <c r="I45" i="8" s="1"/>
  <c r="J25" i="8"/>
  <c r="J24" i="8"/>
  <c r="J13" i="8"/>
  <c r="C137" i="7"/>
  <c r="C135" i="7"/>
  <c r="C134" i="7"/>
  <c r="C133" i="7"/>
  <c r="C132" i="7"/>
  <c r="C131" i="7"/>
  <c r="I126" i="7"/>
  <c r="J114" i="7"/>
  <c r="J135" i="7" s="1"/>
  <c r="J99" i="7"/>
  <c r="J104" i="7" s="1"/>
  <c r="I92" i="7"/>
  <c r="I91" i="7"/>
  <c r="I90" i="7"/>
  <c r="I89" i="7"/>
  <c r="I93" i="7" s="1"/>
  <c r="I81" i="7"/>
  <c r="I79" i="7"/>
  <c r="I80" i="7" s="1"/>
  <c r="I77" i="7"/>
  <c r="J64" i="7"/>
  <c r="J70" i="7" s="1"/>
  <c r="I55" i="7"/>
  <c r="I42" i="7"/>
  <c r="I88" i="7" s="1"/>
  <c r="I41" i="7"/>
  <c r="J25" i="7"/>
  <c r="J24" i="7"/>
  <c r="J13" i="7"/>
  <c r="C135" i="6"/>
  <c r="C133" i="6"/>
  <c r="C132" i="6"/>
  <c r="C131" i="6"/>
  <c r="C130" i="6"/>
  <c r="C129" i="6"/>
  <c r="I124" i="6"/>
  <c r="J112" i="6"/>
  <c r="J133" i="6" s="1"/>
  <c r="J102" i="6"/>
  <c r="J97" i="6"/>
  <c r="I90" i="6"/>
  <c r="I89" i="6"/>
  <c r="I88" i="6"/>
  <c r="I87" i="6"/>
  <c r="I79" i="6"/>
  <c r="I78" i="6"/>
  <c r="I77" i="6"/>
  <c r="I76" i="6"/>
  <c r="I80" i="6" s="1"/>
  <c r="I75" i="6"/>
  <c r="J62" i="6"/>
  <c r="J68" i="6" s="1"/>
  <c r="I53" i="6"/>
  <c r="I40" i="6"/>
  <c r="I86" i="6" s="1"/>
  <c r="I39" i="6"/>
  <c r="I41" i="6" s="1"/>
  <c r="J25" i="6"/>
  <c r="J24" i="6"/>
  <c r="J13" i="6"/>
  <c r="C133" i="5"/>
  <c r="J131" i="5"/>
  <c r="C131" i="5"/>
  <c r="C130" i="5"/>
  <c r="C129" i="5"/>
  <c r="C128" i="5"/>
  <c r="C127" i="5"/>
  <c r="I122" i="5"/>
  <c r="J110" i="5"/>
  <c r="J100" i="5"/>
  <c r="J95" i="5"/>
  <c r="I88" i="5"/>
  <c r="I87" i="5"/>
  <c r="I86" i="5"/>
  <c r="I85" i="5"/>
  <c r="I84" i="5"/>
  <c r="I77" i="5"/>
  <c r="I76" i="5"/>
  <c r="I75" i="5"/>
  <c r="I74" i="5"/>
  <c r="I78" i="5" s="1"/>
  <c r="I73" i="5"/>
  <c r="J66" i="5"/>
  <c r="J60" i="5"/>
  <c r="I51" i="5"/>
  <c r="I38" i="5"/>
  <c r="I37" i="5"/>
  <c r="I39" i="5" s="1"/>
  <c r="J25" i="5"/>
  <c r="J24" i="5"/>
  <c r="J13" i="5"/>
  <c r="C131" i="4"/>
  <c r="C129" i="4"/>
  <c r="C128" i="4"/>
  <c r="C127" i="4"/>
  <c r="C126" i="4"/>
  <c r="C125" i="4"/>
  <c r="I120" i="4"/>
  <c r="J108" i="4"/>
  <c r="J129" i="4" s="1"/>
  <c r="J93" i="4"/>
  <c r="J98" i="4" s="1"/>
  <c r="I86" i="4"/>
  <c r="I85" i="4"/>
  <c r="I84" i="4"/>
  <c r="I83" i="4"/>
  <c r="I75" i="4"/>
  <c r="I76" i="4" s="1"/>
  <c r="I74" i="4"/>
  <c r="I73" i="4"/>
  <c r="I72" i="4"/>
  <c r="I71" i="4"/>
  <c r="J64" i="4"/>
  <c r="J58" i="4"/>
  <c r="I49" i="4"/>
  <c r="I36" i="4"/>
  <c r="I82" i="4" s="1"/>
  <c r="I35" i="4"/>
  <c r="I37" i="4" s="1"/>
  <c r="J25" i="4"/>
  <c r="J24" i="4"/>
  <c r="J13" i="4"/>
  <c r="I132" i="3"/>
  <c r="C130" i="3"/>
  <c r="C128" i="3"/>
  <c r="C127" i="3"/>
  <c r="C126" i="3"/>
  <c r="C125" i="3"/>
  <c r="C124" i="3"/>
  <c r="I119" i="3"/>
  <c r="J92" i="3"/>
  <c r="J97" i="3" s="1"/>
  <c r="I85" i="3"/>
  <c r="I84" i="3"/>
  <c r="I83" i="3"/>
  <c r="I82" i="3"/>
  <c r="I81" i="3"/>
  <c r="I74" i="3"/>
  <c r="I72" i="3"/>
  <c r="I73" i="3" s="1"/>
  <c r="I70" i="3"/>
  <c r="J56" i="3"/>
  <c r="J55" i="3"/>
  <c r="J52" i="3"/>
  <c r="J51" i="3"/>
  <c r="J57" i="3" s="1"/>
  <c r="J63" i="3" s="1"/>
  <c r="I48" i="3"/>
  <c r="I86" i="3" s="1"/>
  <c r="I35" i="3"/>
  <c r="I34" i="3"/>
  <c r="I36" i="3" s="1"/>
  <c r="J25" i="3"/>
  <c r="J24" i="3"/>
  <c r="J23" i="3"/>
  <c r="J28" i="3" s="1"/>
  <c r="J13" i="3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F113" i="2" s="1"/>
  <c r="J105" i="17" s="1"/>
  <c r="E104" i="2"/>
  <c r="E101" i="2"/>
  <c r="F101" i="2" s="1"/>
  <c r="F100" i="2"/>
  <c r="E100" i="2"/>
  <c r="E99" i="2"/>
  <c r="F99" i="2" s="1"/>
  <c r="F98" i="2"/>
  <c r="E98" i="2"/>
  <c r="E97" i="2"/>
  <c r="F97" i="2" s="1"/>
  <c r="F96" i="2"/>
  <c r="E96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E81" i="2"/>
  <c r="F81" i="2" s="1"/>
  <c r="F80" i="2"/>
  <c r="E80" i="2"/>
  <c r="E79" i="2"/>
  <c r="F79" i="2" s="1"/>
  <c r="F93" i="2" s="1"/>
  <c r="J105" i="11" s="1"/>
  <c r="F76" i="2"/>
  <c r="E76" i="2"/>
  <c r="E75" i="2"/>
  <c r="F75" i="2" s="1"/>
  <c r="F74" i="2"/>
  <c r="E74" i="2"/>
  <c r="E73" i="2"/>
  <c r="F73" i="2" s="1"/>
  <c r="F72" i="2"/>
  <c r="E72" i="2"/>
  <c r="F68" i="2"/>
  <c r="E68" i="2"/>
  <c r="E67" i="2"/>
  <c r="F67" i="2" s="1"/>
  <c r="F66" i="2"/>
  <c r="E66" i="2"/>
  <c r="E65" i="2"/>
  <c r="F65" i="2" s="1"/>
  <c r="F64" i="2"/>
  <c r="E64" i="2"/>
  <c r="E63" i="2"/>
  <c r="F63" i="2" s="1"/>
  <c r="F62" i="2"/>
  <c r="E62" i="2"/>
  <c r="E61" i="2"/>
  <c r="F61" i="2" s="1"/>
  <c r="F60" i="2"/>
  <c r="E60" i="2"/>
  <c r="E59" i="2"/>
  <c r="F59" i="2" s="1"/>
  <c r="F58" i="2"/>
  <c r="E58" i="2"/>
  <c r="E57" i="2"/>
  <c r="F57" i="2" s="1"/>
  <c r="F56" i="2"/>
  <c r="E56" i="2"/>
  <c r="E55" i="2"/>
  <c r="F55" i="2" s="1"/>
  <c r="F52" i="2"/>
  <c r="E52" i="2"/>
  <c r="E51" i="2"/>
  <c r="F51" i="2" s="1"/>
  <c r="F50" i="2"/>
  <c r="E50" i="2"/>
  <c r="E49" i="2"/>
  <c r="F49" i="2" s="1"/>
  <c r="F53" i="2" s="1"/>
  <c r="J103" i="10" s="1"/>
  <c r="F48" i="2"/>
  <c r="E48" i="2"/>
  <c r="F44" i="2"/>
  <c r="E44" i="2"/>
  <c r="E43" i="2"/>
  <c r="F43" i="2" s="1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28" i="2"/>
  <c r="E28" i="2"/>
  <c r="E27" i="2"/>
  <c r="F27" i="2" s="1"/>
  <c r="F26" i="2"/>
  <c r="E26" i="2"/>
  <c r="E25" i="2"/>
  <c r="F25" i="2" s="1"/>
  <c r="F29" i="2" s="1"/>
  <c r="J103" i="9" s="1"/>
  <c r="F24" i="2"/>
  <c r="E24" i="2"/>
  <c r="F20" i="2"/>
  <c r="E20" i="2"/>
  <c r="E19" i="2"/>
  <c r="F19" i="2" s="1"/>
  <c r="F18" i="2"/>
  <c r="E18" i="2"/>
  <c r="E17" i="2"/>
  <c r="F17" i="2" s="1"/>
  <c r="F16" i="2"/>
  <c r="E16" i="2"/>
  <c r="E15" i="2"/>
  <c r="F15" i="2" s="1"/>
  <c r="F14" i="2"/>
  <c r="E14" i="2"/>
  <c r="E13" i="2"/>
  <c r="F13" i="2" s="1"/>
  <c r="F12" i="2"/>
  <c r="F21" i="2" s="1"/>
  <c r="J105" i="3" s="1"/>
  <c r="E12" i="2"/>
  <c r="E9" i="2"/>
  <c r="F9" i="2" s="1"/>
  <c r="F8" i="2"/>
  <c r="E8" i="2"/>
  <c r="E7" i="2"/>
  <c r="F7" i="2" s="1"/>
  <c r="F6" i="2"/>
  <c r="E6" i="2"/>
  <c r="E5" i="2"/>
  <c r="F5" i="2" s="1"/>
  <c r="F4" i="2"/>
  <c r="E4" i="2"/>
  <c r="E23" i="1"/>
  <c r="A23" i="1"/>
  <c r="E20" i="1"/>
  <c r="E17" i="1"/>
  <c r="E19" i="1" s="1"/>
  <c r="A17" i="1"/>
  <c r="E16" i="1"/>
  <c r="A16" i="1"/>
  <c r="E15" i="1"/>
  <c r="A15" i="1"/>
  <c r="E12" i="1"/>
  <c r="E11" i="1"/>
  <c r="E9" i="1"/>
  <c r="E14" i="1" s="1"/>
  <c r="A9" i="1"/>
  <c r="F69" i="2" l="1"/>
  <c r="J105" i="10" s="1"/>
  <c r="J107" i="10" s="1"/>
  <c r="J128" i="10" s="1"/>
  <c r="F102" i="2"/>
  <c r="J103" i="17" s="1"/>
  <c r="J107" i="17" s="1"/>
  <c r="J128" i="17" s="1"/>
  <c r="I87" i="3"/>
  <c r="F45" i="2"/>
  <c r="J105" i="9" s="1"/>
  <c r="F77" i="2"/>
  <c r="J103" i="11" s="1"/>
  <c r="J107" i="11" s="1"/>
  <c r="J128" i="11" s="1"/>
  <c r="J80" i="3"/>
  <c r="J33" i="3"/>
  <c r="J124" i="3"/>
  <c r="J90" i="3"/>
  <c r="J69" i="3"/>
  <c r="F10" i="2"/>
  <c r="J103" i="3" s="1"/>
  <c r="J107" i="3" s="1"/>
  <c r="J128" i="3" s="1"/>
  <c r="J107" i="9"/>
  <c r="J128" i="9" s="1"/>
  <c r="J124" i="9"/>
  <c r="J90" i="9"/>
  <c r="J80" i="9"/>
  <c r="J33" i="9"/>
  <c r="J69" i="9"/>
  <c r="J31" i="14"/>
  <c r="J32" i="14"/>
  <c r="J33" i="14" s="1"/>
  <c r="E18" i="1"/>
  <c r="E22" i="1"/>
  <c r="I71" i="3"/>
  <c r="I75" i="3" s="1"/>
  <c r="I87" i="4"/>
  <c r="I88" i="4" s="1"/>
  <c r="J15" i="5"/>
  <c r="J29" i="5" s="1"/>
  <c r="I89" i="5"/>
  <c r="I90" i="5" s="1"/>
  <c r="J15" i="6"/>
  <c r="I43" i="7"/>
  <c r="E21" i="1"/>
  <c r="E13" i="1"/>
  <c r="E10" i="1"/>
  <c r="I94" i="7"/>
  <c r="I80" i="8"/>
  <c r="I84" i="8" s="1"/>
  <c r="I96" i="8"/>
  <c r="J15" i="7"/>
  <c r="J33" i="7" s="1"/>
  <c r="J15" i="8"/>
  <c r="J15" i="4"/>
  <c r="I91" i="6"/>
  <c r="I92" i="6" s="1"/>
  <c r="I82" i="8"/>
  <c r="J57" i="9"/>
  <c r="J63" i="9" s="1"/>
  <c r="I87" i="10"/>
  <c r="J113" i="18"/>
  <c r="I86" i="9"/>
  <c r="I87" i="9" s="1"/>
  <c r="J80" i="10"/>
  <c r="J33" i="10"/>
  <c r="J124" i="10"/>
  <c r="J90" i="10"/>
  <c r="J69" i="10"/>
  <c r="J80" i="11"/>
  <c r="J33" i="11"/>
  <c r="J124" i="11"/>
  <c r="J90" i="11"/>
  <c r="J69" i="11"/>
  <c r="J57" i="10"/>
  <c r="J63" i="10" s="1"/>
  <c r="J57" i="11"/>
  <c r="J63" i="11" s="1"/>
  <c r="I88" i="12"/>
  <c r="I92" i="14"/>
  <c r="I78" i="7"/>
  <c r="I82" i="7" s="1"/>
  <c r="I71" i="9"/>
  <c r="I75" i="9" s="1"/>
  <c r="I76" i="12"/>
  <c r="I71" i="10"/>
  <c r="I75" i="10" s="1"/>
  <c r="I73" i="11"/>
  <c r="I75" i="11" s="1"/>
  <c r="I89" i="13"/>
  <c r="I90" i="13" s="1"/>
  <c r="J80" i="17"/>
  <c r="J33" i="17"/>
  <c r="J69" i="17"/>
  <c r="J90" i="17"/>
  <c r="J15" i="13"/>
  <c r="J29" i="13" s="1"/>
  <c r="J15" i="15"/>
  <c r="J33" i="15" s="1"/>
  <c r="J15" i="16"/>
  <c r="J15" i="12"/>
  <c r="I72" i="12"/>
  <c r="I94" i="15"/>
  <c r="I80" i="16"/>
  <c r="I84" i="16" s="1"/>
  <c r="I96" i="16"/>
  <c r="I87" i="17"/>
  <c r="I78" i="15"/>
  <c r="I82" i="15" s="1"/>
  <c r="I71" i="17"/>
  <c r="I75" i="17" s="1"/>
  <c r="J129" i="14" l="1"/>
  <c r="J85" i="14"/>
  <c r="J38" i="14"/>
  <c r="J95" i="14"/>
  <c r="J74" i="14"/>
  <c r="J36" i="8"/>
  <c r="J35" i="8"/>
  <c r="J37" i="8" s="1"/>
  <c r="J86" i="9"/>
  <c r="J84" i="9"/>
  <c r="J82" i="9"/>
  <c r="J85" i="9"/>
  <c r="J81" i="9"/>
  <c r="J83" i="9"/>
  <c r="J73" i="3"/>
  <c r="J71" i="3"/>
  <c r="J74" i="3"/>
  <c r="J72" i="3"/>
  <c r="J70" i="3"/>
  <c r="J74" i="17"/>
  <c r="J72" i="17"/>
  <c r="J70" i="17"/>
  <c r="J71" i="17"/>
  <c r="J73" i="17"/>
  <c r="J73" i="10"/>
  <c r="J71" i="10"/>
  <c r="J72" i="10"/>
  <c r="J70" i="10"/>
  <c r="J75" i="10" s="1"/>
  <c r="J126" i="10" s="1"/>
  <c r="J74" i="10"/>
  <c r="J31" i="6"/>
  <c r="J32" i="6"/>
  <c r="J34" i="17"/>
  <c r="J35" i="17"/>
  <c r="J35" i="11"/>
  <c r="J34" i="11"/>
  <c r="J36" i="11" s="1"/>
  <c r="J74" i="9"/>
  <c r="J72" i="9"/>
  <c r="J70" i="9"/>
  <c r="J75" i="9" s="1"/>
  <c r="J126" i="9" s="1"/>
  <c r="J71" i="9"/>
  <c r="J73" i="9"/>
  <c r="J36" i="16"/>
  <c r="J35" i="16"/>
  <c r="J37" i="16" s="1"/>
  <c r="J35" i="10"/>
  <c r="J34" i="10"/>
  <c r="J36" i="10" s="1"/>
  <c r="J86" i="3"/>
  <c r="J84" i="3"/>
  <c r="J82" i="3"/>
  <c r="J85" i="3"/>
  <c r="J83" i="3"/>
  <c r="J81" i="3"/>
  <c r="J35" i="15"/>
  <c r="J86" i="10"/>
  <c r="J84" i="10"/>
  <c r="J82" i="10"/>
  <c r="J85" i="10"/>
  <c r="J83" i="10"/>
  <c r="J81" i="10"/>
  <c r="J28" i="12"/>
  <c r="J26" i="12"/>
  <c r="J29" i="12" s="1"/>
  <c r="J34" i="15"/>
  <c r="J30" i="13"/>
  <c r="J31" i="13" s="1"/>
  <c r="J85" i="17"/>
  <c r="J83" i="17"/>
  <c r="J81" i="17"/>
  <c r="J86" i="17"/>
  <c r="J84" i="17"/>
  <c r="J82" i="17"/>
  <c r="J73" i="11"/>
  <c r="J71" i="11"/>
  <c r="J72" i="11"/>
  <c r="J74" i="11"/>
  <c r="J70" i="11"/>
  <c r="J86" i="11"/>
  <c r="J84" i="11"/>
  <c r="J82" i="11"/>
  <c r="J85" i="11"/>
  <c r="J83" i="11"/>
  <c r="J81" i="11"/>
  <c r="J114" i="18"/>
  <c r="J118" i="18" s="1"/>
  <c r="J28" i="4"/>
  <c r="J26" i="4"/>
  <c r="J29" i="4" s="1"/>
  <c r="J34" i="7"/>
  <c r="J35" i="7" s="1"/>
  <c r="J30" i="5"/>
  <c r="J31" i="5" s="1"/>
  <c r="J34" i="9"/>
  <c r="J35" i="9"/>
  <c r="J35" i="3"/>
  <c r="J34" i="3"/>
  <c r="J131" i="7" l="1"/>
  <c r="J87" i="7"/>
  <c r="J40" i="7"/>
  <c r="J97" i="7"/>
  <c r="J76" i="7"/>
  <c r="J87" i="11"/>
  <c r="J96" i="11" s="1"/>
  <c r="J98" i="11" s="1"/>
  <c r="J127" i="11" s="1"/>
  <c r="J131" i="15"/>
  <c r="J87" i="15"/>
  <c r="J40" i="15"/>
  <c r="J97" i="15"/>
  <c r="J76" i="15"/>
  <c r="J33" i="6"/>
  <c r="J75" i="3"/>
  <c r="J126" i="3" s="1"/>
  <c r="J40" i="14"/>
  <c r="J39" i="14"/>
  <c r="J91" i="4"/>
  <c r="J81" i="4"/>
  <c r="J125" i="4"/>
  <c r="J70" i="4"/>
  <c r="J34" i="4"/>
  <c r="J61" i="10"/>
  <c r="J39" i="10"/>
  <c r="J99" i="8"/>
  <c r="J78" i="8"/>
  <c r="J133" i="8"/>
  <c r="J89" i="8"/>
  <c r="J42" i="8"/>
  <c r="J36" i="9"/>
  <c r="J36" i="3"/>
  <c r="J83" i="5"/>
  <c r="J36" i="5"/>
  <c r="J93" i="5"/>
  <c r="J72" i="5"/>
  <c r="J127" i="5"/>
  <c r="J83" i="13"/>
  <c r="J93" i="13"/>
  <c r="J72" i="13"/>
  <c r="J127" i="13"/>
  <c r="J36" i="13"/>
  <c r="J87" i="10"/>
  <c r="J96" i="10" s="1"/>
  <c r="J98" i="10" s="1"/>
  <c r="J127" i="10" s="1"/>
  <c r="J87" i="3"/>
  <c r="J96" i="3" s="1"/>
  <c r="J98" i="3" s="1"/>
  <c r="J127" i="3" s="1"/>
  <c r="J99" i="16"/>
  <c r="J78" i="16"/>
  <c r="J133" i="16"/>
  <c r="J89" i="16"/>
  <c r="J42" i="16"/>
  <c r="J75" i="17"/>
  <c r="J126" i="17" s="1"/>
  <c r="J91" i="14"/>
  <c r="J89" i="14"/>
  <c r="J87" i="14"/>
  <c r="J90" i="14"/>
  <c r="J86" i="14"/>
  <c r="J88" i="14"/>
  <c r="J125" i="12"/>
  <c r="J81" i="12"/>
  <c r="J34" i="12"/>
  <c r="J91" i="12"/>
  <c r="J70" i="12"/>
  <c r="J61" i="11"/>
  <c r="J39" i="11"/>
  <c r="J117" i="18"/>
  <c r="J116" i="18"/>
  <c r="J120" i="18" s="1"/>
  <c r="J131" i="18" s="1"/>
  <c r="J132" i="18" s="1"/>
  <c r="B24" i="1" s="1"/>
  <c r="D24" i="1" s="1"/>
  <c r="F24" i="1" s="1"/>
  <c r="H24" i="1" s="1"/>
  <c r="J75" i="11"/>
  <c r="J126" i="11" s="1"/>
  <c r="J87" i="17"/>
  <c r="J96" i="17" s="1"/>
  <c r="J98" i="17" s="1"/>
  <c r="J127" i="17" s="1"/>
  <c r="J36" i="17"/>
  <c r="J87" i="9"/>
  <c r="J96" i="9" s="1"/>
  <c r="J98" i="9" s="1"/>
  <c r="J127" i="9" s="1"/>
  <c r="J79" i="14"/>
  <c r="J77" i="14"/>
  <c r="J75" i="14"/>
  <c r="J78" i="14"/>
  <c r="J76" i="14"/>
  <c r="J44" i="11" l="1"/>
  <c r="J40" i="11"/>
  <c r="J47" i="11"/>
  <c r="J43" i="11"/>
  <c r="J46" i="11"/>
  <c r="J42" i="11"/>
  <c r="J45" i="11"/>
  <c r="J41" i="11"/>
  <c r="J35" i="12"/>
  <c r="J36" i="12"/>
  <c r="J92" i="14"/>
  <c r="J101" i="14" s="1"/>
  <c r="J103" i="14" s="1"/>
  <c r="J132" i="14" s="1"/>
  <c r="J38" i="5"/>
  <c r="J37" i="5"/>
  <c r="J43" i="8"/>
  <c r="J44" i="8"/>
  <c r="J82" i="8"/>
  <c r="J80" i="8"/>
  <c r="J83" i="8"/>
  <c r="J81" i="8"/>
  <c r="J79" i="8"/>
  <c r="J84" i="8" s="1"/>
  <c r="J135" i="8" s="1"/>
  <c r="J35" i="4"/>
  <c r="J37" i="4" s="1"/>
  <c r="J36" i="4"/>
  <c r="J86" i="4"/>
  <c r="J84" i="4"/>
  <c r="J83" i="4"/>
  <c r="J85" i="4"/>
  <c r="J82" i="4"/>
  <c r="J87" i="4"/>
  <c r="J41" i="7"/>
  <c r="J43" i="7" s="1"/>
  <c r="J42" i="7"/>
  <c r="J94" i="16"/>
  <c r="J92" i="16"/>
  <c r="J90" i="16"/>
  <c r="J95" i="16"/>
  <c r="J91" i="16"/>
  <c r="J93" i="16"/>
  <c r="J89" i="13"/>
  <c r="J87" i="13"/>
  <c r="J85" i="13"/>
  <c r="J88" i="13"/>
  <c r="J86" i="13"/>
  <c r="J84" i="13"/>
  <c r="J86" i="12"/>
  <c r="J84" i="12"/>
  <c r="J82" i="12"/>
  <c r="J87" i="12"/>
  <c r="J85" i="12"/>
  <c r="J83" i="12"/>
  <c r="J129" i="6"/>
  <c r="J85" i="6"/>
  <c r="J38" i="6"/>
  <c r="J95" i="6"/>
  <c r="J74" i="6"/>
  <c r="J41" i="15"/>
  <c r="J43" i="15" s="1"/>
  <c r="J42" i="15"/>
  <c r="J81" i="7"/>
  <c r="J79" i="7"/>
  <c r="J77" i="7"/>
  <c r="J78" i="7"/>
  <c r="J80" i="7"/>
  <c r="J92" i="7"/>
  <c r="J90" i="7"/>
  <c r="J88" i="7"/>
  <c r="J93" i="7"/>
  <c r="J91" i="7"/>
  <c r="J89" i="7"/>
  <c r="J61" i="9"/>
  <c r="J39" i="9"/>
  <c r="J81" i="15"/>
  <c r="J79" i="15"/>
  <c r="J77" i="15"/>
  <c r="J80" i="15"/>
  <c r="J78" i="15"/>
  <c r="J80" i="14"/>
  <c r="J131" i="14" s="1"/>
  <c r="J61" i="17"/>
  <c r="J39" i="17"/>
  <c r="J75" i="12"/>
  <c r="J73" i="12"/>
  <c r="J71" i="12"/>
  <c r="J74" i="12"/>
  <c r="J72" i="12"/>
  <c r="J76" i="13"/>
  <c r="J74" i="13"/>
  <c r="J73" i="13"/>
  <c r="J78" i="13" s="1"/>
  <c r="J129" i="13" s="1"/>
  <c r="J75" i="13"/>
  <c r="J77" i="13"/>
  <c r="J89" i="5"/>
  <c r="J87" i="5"/>
  <c r="J85" i="5"/>
  <c r="J88" i="5"/>
  <c r="J86" i="5"/>
  <c r="J84" i="5"/>
  <c r="J90" i="5" s="1"/>
  <c r="J99" i="5" s="1"/>
  <c r="J101" i="5" s="1"/>
  <c r="J130" i="5" s="1"/>
  <c r="J94" i="8"/>
  <c r="J92" i="8"/>
  <c r="J90" i="8"/>
  <c r="J93" i="8"/>
  <c r="J95" i="8"/>
  <c r="J91" i="8"/>
  <c r="J43" i="16"/>
  <c r="J45" i="16" s="1"/>
  <c r="J44" i="16"/>
  <c r="J82" i="16"/>
  <c r="J80" i="16"/>
  <c r="J83" i="16"/>
  <c r="J81" i="16"/>
  <c r="J79" i="16"/>
  <c r="J38" i="13"/>
  <c r="J37" i="13"/>
  <c r="J39" i="13" s="1"/>
  <c r="J76" i="5"/>
  <c r="J74" i="5"/>
  <c r="J73" i="5"/>
  <c r="J75" i="5"/>
  <c r="J77" i="5"/>
  <c r="J61" i="3"/>
  <c r="J39" i="3"/>
  <c r="J44" i="10"/>
  <c r="J40" i="10"/>
  <c r="J47" i="10"/>
  <c r="J43" i="10"/>
  <c r="J46" i="10"/>
  <c r="J42" i="10"/>
  <c r="J45" i="10"/>
  <c r="J41" i="10"/>
  <c r="J74" i="4"/>
  <c r="J73" i="4"/>
  <c r="J71" i="4"/>
  <c r="J75" i="4"/>
  <c r="J72" i="4"/>
  <c r="J41" i="14"/>
  <c r="J92" i="15"/>
  <c r="J90" i="15"/>
  <c r="J88" i="15"/>
  <c r="J93" i="15"/>
  <c r="J91" i="15"/>
  <c r="J89" i="15"/>
  <c r="J64" i="13" l="1"/>
  <c r="J42" i="13"/>
  <c r="J46" i="17"/>
  <c r="J42" i="17"/>
  <c r="J45" i="17"/>
  <c r="J41" i="17"/>
  <c r="J44" i="17"/>
  <c r="J40" i="17"/>
  <c r="J48" i="17" s="1"/>
  <c r="J62" i="17" s="1"/>
  <c r="J64" i="17" s="1"/>
  <c r="J125" i="17" s="1"/>
  <c r="J129" i="17" s="1"/>
  <c r="J47" i="17"/>
  <c r="J43" i="17"/>
  <c r="J78" i="5"/>
  <c r="J129" i="5" s="1"/>
  <c r="J96" i="8"/>
  <c r="J105" i="8" s="1"/>
  <c r="J107" i="8" s="1"/>
  <c r="J136" i="8" s="1"/>
  <c r="J76" i="12"/>
  <c r="J127" i="12" s="1"/>
  <c r="J82" i="15"/>
  <c r="J133" i="15" s="1"/>
  <c r="J79" i="6"/>
  <c r="J77" i="6"/>
  <c r="J75" i="6"/>
  <c r="J78" i="6"/>
  <c r="J76" i="6"/>
  <c r="J88" i="12"/>
  <c r="J97" i="12" s="1"/>
  <c r="J99" i="12" s="1"/>
  <c r="J128" i="12" s="1"/>
  <c r="J88" i="4"/>
  <c r="J97" i="4" s="1"/>
  <c r="J99" i="4" s="1"/>
  <c r="J128" i="4" s="1"/>
  <c r="J37" i="12"/>
  <c r="J70" i="16"/>
  <c r="J48" i="16"/>
  <c r="J46" i="9"/>
  <c r="J42" i="9"/>
  <c r="J45" i="9"/>
  <c r="J41" i="9"/>
  <c r="J44" i="9"/>
  <c r="J40" i="9"/>
  <c r="J47" i="9"/>
  <c r="J43" i="9"/>
  <c r="J91" i="6"/>
  <c r="J89" i="6"/>
  <c r="J87" i="6"/>
  <c r="J88" i="6"/>
  <c r="J90" i="6"/>
  <c r="J86" i="6"/>
  <c r="J76" i="4"/>
  <c r="J127" i="4" s="1"/>
  <c r="J44" i="3"/>
  <c r="J40" i="3"/>
  <c r="J48" i="3" s="1"/>
  <c r="J62" i="3" s="1"/>
  <c r="J64" i="3" s="1"/>
  <c r="J125" i="3" s="1"/>
  <c r="J129" i="3" s="1"/>
  <c r="J47" i="3"/>
  <c r="J43" i="3"/>
  <c r="J41" i="3"/>
  <c r="J46" i="3"/>
  <c r="J42" i="3"/>
  <c r="J45" i="3"/>
  <c r="J66" i="14"/>
  <c r="J44" i="14"/>
  <c r="J48" i="10"/>
  <c r="J62" i="10" s="1"/>
  <c r="J64" i="10" s="1"/>
  <c r="J125" i="10" s="1"/>
  <c r="J129" i="10" s="1"/>
  <c r="J84" i="16"/>
  <c r="J135" i="16" s="1"/>
  <c r="J94" i="7"/>
  <c r="J103" i="7" s="1"/>
  <c r="J105" i="7" s="1"/>
  <c r="J134" i="7" s="1"/>
  <c r="J90" i="13"/>
  <c r="J99" i="13" s="1"/>
  <c r="J101" i="13" s="1"/>
  <c r="J130" i="13" s="1"/>
  <c r="J45" i="8"/>
  <c r="J48" i="11"/>
  <c r="J62" i="11" s="1"/>
  <c r="J64" i="11" s="1"/>
  <c r="J125" i="11" s="1"/>
  <c r="J129" i="11" s="1"/>
  <c r="J94" i="15"/>
  <c r="J103" i="15" s="1"/>
  <c r="J105" i="15" s="1"/>
  <c r="J134" i="15" s="1"/>
  <c r="J82" i="7"/>
  <c r="J133" i="7" s="1"/>
  <c r="J68" i="15"/>
  <c r="J46" i="15"/>
  <c r="J40" i="6"/>
  <c r="J39" i="6"/>
  <c r="J96" i="16"/>
  <c r="J105" i="16" s="1"/>
  <c r="J107" i="16" s="1"/>
  <c r="J136" i="16" s="1"/>
  <c r="J68" i="7"/>
  <c r="J46" i="7"/>
  <c r="J62" i="4"/>
  <c r="J40" i="4"/>
  <c r="J39" i="5"/>
  <c r="J112" i="17" l="1"/>
  <c r="J113" i="17" s="1"/>
  <c r="J117" i="17" s="1"/>
  <c r="J112" i="3"/>
  <c r="J113" i="3" s="1"/>
  <c r="J50" i="14"/>
  <c r="J46" i="14"/>
  <c r="J49" i="14"/>
  <c r="J45" i="14"/>
  <c r="J52" i="14"/>
  <c r="J48" i="14"/>
  <c r="J51" i="14"/>
  <c r="J47" i="14"/>
  <c r="J112" i="11"/>
  <c r="J56" i="16"/>
  <c r="J52" i="16"/>
  <c r="J55" i="16"/>
  <c r="J51" i="16"/>
  <c r="J54" i="16"/>
  <c r="J50" i="16"/>
  <c r="J53" i="16"/>
  <c r="J49" i="16"/>
  <c r="J80" i="6"/>
  <c r="J131" i="6" s="1"/>
  <c r="J64" i="5"/>
  <c r="J42" i="5"/>
  <c r="J53" i="15"/>
  <c r="J49" i="15"/>
  <c r="J52" i="15"/>
  <c r="J48" i="15"/>
  <c r="J51" i="15"/>
  <c r="J47" i="15"/>
  <c r="J54" i="15"/>
  <c r="J50" i="15"/>
  <c r="J47" i="4"/>
  <c r="J43" i="4"/>
  <c r="J46" i="4"/>
  <c r="J42" i="4"/>
  <c r="J48" i="4"/>
  <c r="J45" i="4"/>
  <c r="J41" i="4"/>
  <c r="J44" i="4"/>
  <c r="J70" i="8"/>
  <c r="J48" i="8"/>
  <c r="J47" i="13"/>
  <c r="J43" i="13"/>
  <c r="J49" i="13"/>
  <c r="J44" i="13"/>
  <c r="J48" i="13"/>
  <c r="J46" i="13"/>
  <c r="J50" i="13"/>
  <c r="J45" i="13"/>
  <c r="J53" i="7"/>
  <c r="J49" i="7"/>
  <c r="J52" i="7"/>
  <c r="J48" i="7"/>
  <c r="J51" i="7"/>
  <c r="J47" i="7"/>
  <c r="J54" i="7"/>
  <c r="J50" i="7"/>
  <c r="J41" i="6"/>
  <c r="J112" i="10"/>
  <c r="J113" i="10" s="1"/>
  <c r="J92" i="6"/>
  <c r="J101" i="6" s="1"/>
  <c r="J103" i="6" s="1"/>
  <c r="J132" i="6" s="1"/>
  <c r="J48" i="9"/>
  <c r="J62" i="9" s="1"/>
  <c r="J64" i="9" s="1"/>
  <c r="J125" i="9" s="1"/>
  <c r="J129" i="9" s="1"/>
  <c r="J62" i="12"/>
  <c r="J40" i="12"/>
  <c r="J115" i="10" l="1"/>
  <c r="J117" i="10"/>
  <c r="J116" i="3"/>
  <c r="J115" i="3"/>
  <c r="J53" i="14"/>
  <c r="J67" i="14" s="1"/>
  <c r="J69" i="14" s="1"/>
  <c r="J130" i="14" s="1"/>
  <c r="J134" i="14" s="1"/>
  <c r="J57" i="16"/>
  <c r="J71" i="16" s="1"/>
  <c r="J73" i="16" s="1"/>
  <c r="J134" i="16" s="1"/>
  <c r="J138" i="16" s="1"/>
  <c r="J117" i="11"/>
  <c r="J47" i="12"/>
  <c r="J43" i="12"/>
  <c r="J46" i="12"/>
  <c r="J42" i="12"/>
  <c r="J45" i="12"/>
  <c r="J41" i="12"/>
  <c r="J48" i="12"/>
  <c r="J44" i="12"/>
  <c r="J116" i="10"/>
  <c r="J56" i="8"/>
  <c r="J52" i="8"/>
  <c r="J55" i="8"/>
  <c r="J51" i="8"/>
  <c r="J54" i="8"/>
  <c r="J50" i="8"/>
  <c r="J53" i="8"/>
  <c r="J49" i="8"/>
  <c r="J49" i="4"/>
  <c r="J63" i="4" s="1"/>
  <c r="J65" i="4" s="1"/>
  <c r="J126" i="4" s="1"/>
  <c r="J130" i="4" s="1"/>
  <c r="J47" i="5"/>
  <c r="J43" i="5"/>
  <c r="J50" i="5"/>
  <c r="J46" i="5"/>
  <c r="J49" i="5"/>
  <c r="J45" i="5"/>
  <c r="J44" i="5"/>
  <c r="J48" i="5"/>
  <c r="J115" i="17"/>
  <c r="J119" i="17" s="1"/>
  <c r="J130" i="17" s="1"/>
  <c r="J131" i="17" s="1"/>
  <c r="J113" i="9"/>
  <c r="J116" i="9" s="1"/>
  <c r="J112" i="9"/>
  <c r="J119" i="10"/>
  <c r="J130" i="10" s="1"/>
  <c r="J131" i="10" s="1"/>
  <c r="J66" i="6"/>
  <c r="J44" i="6"/>
  <c r="J55" i="7"/>
  <c r="J69" i="7" s="1"/>
  <c r="J71" i="7" s="1"/>
  <c r="J132" i="7" s="1"/>
  <c r="J136" i="7" s="1"/>
  <c r="J51" i="13"/>
  <c r="J65" i="13" s="1"/>
  <c r="J67" i="13" s="1"/>
  <c r="J128" i="13" s="1"/>
  <c r="J132" i="13" s="1"/>
  <c r="J55" i="15"/>
  <c r="J69" i="15" s="1"/>
  <c r="J71" i="15" s="1"/>
  <c r="J132" i="15" s="1"/>
  <c r="J136" i="15" s="1"/>
  <c r="J113" i="11"/>
  <c r="J115" i="11" s="1"/>
  <c r="J117" i="3"/>
  <c r="J116" i="17"/>
  <c r="J119" i="3" l="1"/>
  <c r="J130" i="3" s="1"/>
  <c r="J131" i="3" s="1"/>
  <c r="J132" i="3"/>
  <c r="B9" i="1"/>
  <c r="J134" i="3"/>
  <c r="J134" i="17"/>
  <c r="J132" i="17"/>
  <c r="B23" i="1"/>
  <c r="D23" i="1" s="1"/>
  <c r="F23" i="1" s="1"/>
  <c r="H23" i="1" s="1"/>
  <c r="J119" i="15"/>
  <c r="J120" i="15" s="1"/>
  <c r="J122" i="15" s="1"/>
  <c r="J113" i="4"/>
  <c r="J122" i="16"/>
  <c r="J126" i="16"/>
  <c r="J121" i="16"/>
  <c r="J125" i="16"/>
  <c r="J116" i="11"/>
  <c r="J119" i="11" s="1"/>
  <c r="J130" i="11" s="1"/>
  <c r="J131" i="11" s="1"/>
  <c r="J134" i="10"/>
  <c r="J132" i="10"/>
  <c r="B16" i="1"/>
  <c r="D16" i="1" s="1"/>
  <c r="F16" i="1" s="1"/>
  <c r="H16" i="1" s="1"/>
  <c r="J117" i="9"/>
  <c r="J57" i="8"/>
  <c r="J71" i="8" s="1"/>
  <c r="J73" i="8" s="1"/>
  <c r="J134" i="8" s="1"/>
  <c r="J138" i="8" s="1"/>
  <c r="J49" i="12"/>
  <c r="J63" i="12" s="1"/>
  <c r="J65" i="12" s="1"/>
  <c r="J126" i="12" s="1"/>
  <c r="J130" i="12" s="1"/>
  <c r="J117" i="14"/>
  <c r="J118" i="14"/>
  <c r="J122" i="14" s="1"/>
  <c r="J50" i="6"/>
  <c r="J46" i="6"/>
  <c r="J49" i="6"/>
  <c r="J45" i="6"/>
  <c r="J53" i="6" s="1"/>
  <c r="J67" i="6" s="1"/>
  <c r="J69" i="6" s="1"/>
  <c r="J130" i="6" s="1"/>
  <c r="J134" i="6" s="1"/>
  <c r="J52" i="6"/>
  <c r="J48" i="6"/>
  <c r="J51" i="6"/>
  <c r="J47" i="6"/>
  <c r="J115" i="13"/>
  <c r="J116" i="13" s="1"/>
  <c r="J119" i="7"/>
  <c r="J120" i="7" s="1"/>
  <c r="J122" i="7" s="1"/>
  <c r="J115" i="9"/>
  <c r="J119" i="9" s="1"/>
  <c r="J130" i="9" s="1"/>
  <c r="J131" i="9" s="1"/>
  <c r="J51" i="5"/>
  <c r="J65" i="5" s="1"/>
  <c r="J67" i="5" s="1"/>
  <c r="J128" i="5" s="1"/>
  <c r="J132" i="5" s="1"/>
  <c r="J118" i="13" l="1"/>
  <c r="J120" i="13"/>
  <c r="J134" i="9"/>
  <c r="J132" i="9"/>
  <c r="B15" i="1"/>
  <c r="D15" i="1" s="1"/>
  <c r="F15" i="1" s="1"/>
  <c r="H15" i="1" s="1"/>
  <c r="J117" i="6"/>
  <c r="J134" i="11"/>
  <c r="B17" i="1"/>
  <c r="D17" i="1" s="1"/>
  <c r="F17" i="1" s="1"/>
  <c r="H17" i="1" s="1"/>
  <c r="J132" i="11"/>
  <c r="J123" i="7"/>
  <c r="J126" i="7" s="1"/>
  <c r="J137" i="7" s="1"/>
  <c r="J138" i="7" s="1"/>
  <c r="J120" i="14"/>
  <c r="J124" i="14" s="1"/>
  <c r="J135" i="14" s="1"/>
  <c r="J136" i="14" s="1"/>
  <c r="J123" i="15"/>
  <c r="J126" i="15" s="1"/>
  <c r="J137" i="15" s="1"/>
  <c r="J138" i="15" s="1"/>
  <c r="J114" i="4"/>
  <c r="J117" i="4" s="1"/>
  <c r="J121" i="14"/>
  <c r="J114" i="12"/>
  <c r="J116" i="12" s="1"/>
  <c r="J113" i="12"/>
  <c r="J117" i="12"/>
  <c r="D9" i="1"/>
  <c r="J116" i="5"/>
  <c r="J118" i="5" s="1"/>
  <c r="J115" i="5"/>
  <c r="J124" i="7"/>
  <c r="J122" i="13"/>
  <c r="J133" i="13" s="1"/>
  <c r="J134" i="13" s="1"/>
  <c r="J119" i="13"/>
  <c r="J121" i="8"/>
  <c r="J124" i="16"/>
  <c r="J128" i="16" s="1"/>
  <c r="J139" i="16" s="1"/>
  <c r="J140" i="16" s="1"/>
  <c r="J124" i="15"/>
  <c r="J139" i="14" l="1"/>
  <c r="J137" i="14"/>
  <c r="B20" i="1" s="1"/>
  <c r="D20" i="1" s="1"/>
  <c r="F20" i="1" s="1"/>
  <c r="H20" i="1" s="1"/>
  <c r="J139" i="7"/>
  <c r="B13" i="1" s="1"/>
  <c r="D13" i="1" s="1"/>
  <c r="F13" i="1" s="1"/>
  <c r="H13" i="1" s="1"/>
  <c r="J141" i="7"/>
  <c r="J139" i="15"/>
  <c r="B21" i="1" s="1"/>
  <c r="D21" i="1" s="1"/>
  <c r="F21" i="1" s="1"/>
  <c r="H21" i="1" s="1"/>
  <c r="J141" i="15"/>
  <c r="J143" i="16"/>
  <c r="J141" i="16"/>
  <c r="B22" i="1" s="1"/>
  <c r="D22" i="1" s="1"/>
  <c r="F22" i="1" s="1"/>
  <c r="H22" i="1" s="1"/>
  <c r="J120" i="5"/>
  <c r="J120" i="12"/>
  <c r="J131" i="12" s="1"/>
  <c r="J132" i="12" s="1"/>
  <c r="J116" i="4"/>
  <c r="J120" i="4"/>
  <c r="J131" i="4" s="1"/>
  <c r="J132" i="4" s="1"/>
  <c r="J118" i="6"/>
  <c r="J126" i="8"/>
  <c r="J119" i="5"/>
  <c r="J122" i="5" s="1"/>
  <c r="J133" i="5" s="1"/>
  <c r="J134" i="5" s="1"/>
  <c r="J118" i="4"/>
  <c r="J118" i="12"/>
  <c r="J120" i="6"/>
  <c r="J125" i="8"/>
  <c r="J122" i="8"/>
  <c r="J124" i="8" s="1"/>
  <c r="J128" i="8" s="1"/>
  <c r="J139" i="8" s="1"/>
  <c r="J140" i="8" s="1"/>
  <c r="J137" i="13"/>
  <c r="J135" i="13"/>
  <c r="B19" i="1" s="1"/>
  <c r="D19" i="1" s="1"/>
  <c r="F19" i="1" s="1"/>
  <c r="H19" i="1" s="1"/>
  <c r="F9" i="1"/>
  <c r="J143" i="8" l="1"/>
  <c r="J141" i="8"/>
  <c r="B14" i="1" s="1"/>
  <c r="D14" i="1" s="1"/>
  <c r="F14" i="1" s="1"/>
  <c r="H14" i="1" s="1"/>
  <c r="J137" i="5"/>
  <c r="J135" i="5"/>
  <c r="B11" i="1" s="1"/>
  <c r="D11" i="1" s="1"/>
  <c r="F11" i="1" s="1"/>
  <c r="H11" i="1" s="1"/>
  <c r="J133" i="12"/>
  <c r="B18" i="1" s="1"/>
  <c r="D18" i="1" s="1"/>
  <c r="F18" i="1" s="1"/>
  <c r="H18" i="1" s="1"/>
  <c r="J135" i="12"/>
  <c r="J121" i="6"/>
  <c r="J124" i="6" s="1"/>
  <c r="J135" i="6" s="1"/>
  <c r="J136" i="6" s="1"/>
  <c r="J135" i="4"/>
  <c r="J133" i="4"/>
  <c r="B10" i="1" s="1"/>
  <c r="J122" i="6"/>
  <c r="H9" i="1"/>
  <c r="J139" i="6" l="1"/>
  <c r="J137" i="6"/>
  <c r="B12" i="1" s="1"/>
  <c r="D12" i="1" s="1"/>
  <c r="F12" i="1" s="1"/>
  <c r="H12" i="1" s="1"/>
  <c r="D10" i="1"/>
  <c r="F10" i="1" l="1"/>
  <c r="D25" i="1"/>
  <c r="B25" i="1"/>
  <c r="H10" i="1" l="1"/>
  <c r="H25" i="1" s="1"/>
  <c r="F25" i="1"/>
</calcChain>
</file>

<file path=xl/sharedStrings.xml><?xml version="1.0" encoding="utf-8"?>
<sst xmlns="http://schemas.openxmlformats.org/spreadsheetml/2006/main" count="3231" uniqueCount="239">
  <si>
    <t>PROPOSTA</t>
  </si>
  <si>
    <t>(IDENTIFICAÇÃO DA EMPRESA)</t>
  </si>
  <si>
    <t>Posto</t>
  </si>
  <si>
    <t>Valor Mensal por Empregado</t>
  </si>
  <si>
    <t>Quantidade Empregados Por Posto</t>
  </si>
  <si>
    <t>Valor Mensal do Posto</t>
  </si>
  <si>
    <t>Quantidade de Postos</t>
  </si>
  <si>
    <t xml:space="preserve">Valor Mensal </t>
  </si>
  <si>
    <t>Meses Execução do Serviço</t>
  </si>
  <si>
    <t>Valor Anual do Posto de Serviço</t>
  </si>
  <si>
    <t>Eletricista – Adicional Noturno</t>
  </si>
  <si>
    <t>Eletricista – Hora extra</t>
  </si>
  <si>
    <t>Eletricista – Ad. Not. sobre hora extra</t>
  </si>
  <si>
    <t>Eletricista – Hora extra em DSR e feriados</t>
  </si>
  <si>
    <t>Eletricista – Ad. Not. sobre hora extra em DSR</t>
  </si>
  <si>
    <t>Encanador – Adicional Noturno</t>
  </si>
  <si>
    <t>Encanador – Hora extra</t>
  </si>
  <si>
    <t>Encanador – Ad. Not. sobre hora extra</t>
  </si>
  <si>
    <t>Encanador – Hora extra em DSR e feriados</t>
  </si>
  <si>
    <t>Encanador – Ad. Not. sobre hora extra em DSR</t>
  </si>
  <si>
    <t>Diárias</t>
  </si>
  <si>
    <t>TOTAL</t>
  </si>
  <si>
    <t>CARGO</t>
  </si>
  <si>
    <t>INSUMOS *</t>
  </si>
  <si>
    <t>QUANTIDADE ANUAL</t>
  </si>
  <si>
    <t>VALOR UNITÁRIO</t>
  </si>
  <si>
    <t>VALOR TOTAL ANUAL</t>
  </si>
  <si>
    <t>CUSTO MENSAL</t>
  </si>
  <si>
    <t xml:space="preserve">ELETRICISTA </t>
  </si>
  <si>
    <t>UNIFORME</t>
  </si>
  <si>
    <t>Camisa de manga curta</t>
  </si>
  <si>
    <t xml:space="preserve">Calça </t>
  </si>
  <si>
    <t>Bota de segurança (par)</t>
  </si>
  <si>
    <t>Meia (par)</t>
  </si>
  <si>
    <t>Agasalho apropriado (jaqueta forrada)</t>
  </si>
  <si>
    <t>Crachá de identificação em PVC</t>
  </si>
  <si>
    <t>TOTAL:</t>
  </si>
  <si>
    <t>EQUIPAMENTOS DE SEGURANÇA</t>
  </si>
  <si>
    <t>Luvas de borracha classe 2 (par)</t>
  </si>
  <si>
    <t xml:space="preserve">Cinto de segurança tipo paraquedista </t>
  </si>
  <si>
    <t>Capuz antichama com viseira</t>
  </si>
  <si>
    <t>Vestimenta antichama</t>
  </si>
  <si>
    <t>Capa de chuva em PVC forrada</t>
  </si>
  <si>
    <t>Protetor solar fator 50</t>
  </si>
  <si>
    <t>Luva de Vaqueta</t>
  </si>
  <si>
    <t>Capacete com jugular</t>
  </si>
  <si>
    <t>Óculos de proteção com lente verde</t>
  </si>
  <si>
    <t>PEDREIRO</t>
  </si>
  <si>
    <t>Respirador semifacial  PFF3</t>
  </si>
  <si>
    <t>Chapéu para proteção de raios solares</t>
  </si>
  <si>
    <t>Cinto de segurança  trabalho em altura</t>
  </si>
  <si>
    <t>Botas de PVC cano longo</t>
  </si>
  <si>
    <t>Óculos de segurança</t>
  </si>
  <si>
    <t>Capa de Chuva longa</t>
  </si>
  <si>
    <t>Botina com biqueira de aço (par)</t>
  </si>
  <si>
    <t>Capacete com jugular </t>
  </si>
  <si>
    <t>Protetor auricular de inserção</t>
  </si>
  <si>
    <t>Luvas de borracha Látex (par)</t>
  </si>
  <si>
    <t>Luvas de raspa (par)</t>
  </si>
  <si>
    <t>Luva de Vaqueta (par)</t>
  </si>
  <si>
    <t>Touca árabe para sol</t>
  </si>
  <si>
    <t>SERVENTE DE PEDREIRO</t>
  </si>
  <si>
    <t>ENCANADOR</t>
  </si>
  <si>
    <t>Luvas de borracha Látex cano longo (par)</t>
  </si>
  <si>
    <t>CARPINTEIRO</t>
  </si>
  <si>
    <t>Calçado apropriado (par)</t>
  </si>
  <si>
    <t>Protetor auricular tipo concha</t>
  </si>
  <si>
    <t>Respirador semifacial PFF3</t>
  </si>
  <si>
    <t>* Observar descrição detalhada dos insumos no Termo de Referência.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</si>
  <si>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</si>
  <si>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</si>
  <si>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</si>
  <si>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</si>
  <si>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</si>
  <si>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</si>
  <si>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</si>
  <si>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</si>
  <si>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2018/2019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</si>
  <si>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</si>
  <si>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</si>
  <si>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</si>
  <si>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</si>
  <si>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</si>
  <si>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</si>
  <si>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Eletricista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</si>
  <si>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</si>
  <si>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</si>
  <si>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</si>
  <si>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9511-05</t>
  </si>
  <si>
    <t>Salário Nominativo da Categoria Profissional</t>
  </si>
  <si>
    <t>Horário de trabalho</t>
  </si>
  <si>
    <t>Seg a sex 06 às 22 e sáb 07 às 11, respeitando 44h</t>
  </si>
  <si>
    <t>Categoria profissional (vinculada à execução contratual)</t>
  </si>
  <si>
    <t>SIND INTERM IND CONST CIVIL SUL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</si>
  <si>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</si>
  <si>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</si>
  <si>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</si>
  <si>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</si>
  <si>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</si>
  <si>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</si>
  <si>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</si>
  <si>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</si>
  <si>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</si>
  <si>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</si>
  <si>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</si>
  <si>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</si>
  <si>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</si>
  <si>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</si>
  <si>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</si>
  <si>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</si>
  <si>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</si>
  <si>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</si>
  <si>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</si>
  <si>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</si>
  <si>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</si>
  <si>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</si>
  <si>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</si>
  <si>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</si>
  <si>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</si>
  <si>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</si>
  <si>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</si>
  <si>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</si>
  <si>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</si>
  <si>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</si>
  <si>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</si>
  <si>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</si>
  <si>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</si>
  <si>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</si>
  <si>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</si>
  <si>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Cesta Básica</t>
  </si>
  <si>
    <t>Seguro de Vida em Grupo</t>
  </si>
  <si>
    <t>Assitência Médica</t>
  </si>
  <si>
    <t>Assistência Odontológica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</si>
  <si>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</si>
  <si>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</si>
  <si>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</si>
  <si>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</si>
  <si>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</si>
  <si>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</si>
  <si>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</si>
  <si>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</si>
  <si>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</si>
  <si>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</si>
  <si>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</si>
  <si>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</si>
  <si>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</si>
  <si>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</si>
  <si>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</si>
  <si>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</si>
  <si>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</si>
  <si>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</si>
  <si>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</si>
  <si>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</si>
  <si>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</si>
  <si>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</si>
  <si>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</si>
  <si>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</si>
  <si>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</si>
  <si>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</si>
  <si>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</si>
  <si>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</si>
  <si>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</si>
  <si>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</si>
  <si>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</si>
  <si>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</si>
  <si>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</si>
  <si>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</si>
  <si>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</si>
  <si>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</si>
  <si>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</si>
  <si>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</si>
  <si>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</si>
  <si>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</si>
  <si>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</t>
  </si>
  <si>
    <t>Equipamentos de Segurança</t>
  </si>
  <si>
    <t>Outros (especificar)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</si>
  <si>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</si>
  <si>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</si>
  <si>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</si>
  <si>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</si>
  <si>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</si>
  <si>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</si>
  <si>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</si>
  <si>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</si>
  <si>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</si>
  <si>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</si>
  <si>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</si>
  <si>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</si>
  <si>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</si>
  <si>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</si>
  <si>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</si>
  <si>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</si>
  <si>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</si>
  <si>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</si>
  <si>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</si>
  <si>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Eletricista – Ad. Noturno</t>
  </si>
  <si>
    <t>Base de cálculo (Salário base + adicional de periculosidade)</t>
  </si>
  <si>
    <t>Reflexo do Adicional Noturno sobre DSR</t>
  </si>
  <si>
    <t>PREÇO TOTAL</t>
  </si>
  <si>
    <t>VALOR TOTAL DO SERVIÇO (S)</t>
  </si>
  <si>
    <t>Valor da Hora Extra</t>
  </si>
  <si>
    <t>80% - CLÁUSULA 18ª CCT</t>
  </si>
  <si>
    <t>Reflexo da Hora Extra no DSR</t>
  </si>
  <si>
    <t>Eletricista – Ad. Not. s/ HE</t>
  </si>
  <si>
    <t>I</t>
  </si>
  <si>
    <t>Valor do Adicional Noturno sobre Hora Extra</t>
  </si>
  <si>
    <t>80% -CLÁUSULA 18ª CCT</t>
  </si>
  <si>
    <t>J</t>
  </si>
  <si>
    <t>Reflexo do Adicional noturno sobre a Hora Extra em DSR</t>
  </si>
  <si>
    <t>Eletricista – HE em DSR e feriados</t>
  </si>
  <si>
    <t>K</t>
  </si>
  <si>
    <t>Valor da Hora Extra no DSR e feriado</t>
  </si>
  <si>
    <t>L</t>
  </si>
  <si>
    <t>Reflexo da hora extra no DSR em DSR</t>
  </si>
  <si>
    <t>Eletricista – Ad. Not. s/ HE em DSR</t>
  </si>
  <si>
    <t>M</t>
  </si>
  <si>
    <t>Valor do Adicional Noturno sobre a Hora Extra em DSR ou feriado</t>
  </si>
  <si>
    <t>N</t>
  </si>
  <si>
    <t>Reflexo do Adicional Noturno sobre a Hora Extra em DSR ou feriado</t>
  </si>
  <si>
    <t>Pedreiro</t>
  </si>
  <si>
    <t>7152-10</t>
  </si>
  <si>
    <t>Servente de Pedreiro</t>
  </si>
  <si>
    <t>7170-20</t>
  </si>
  <si>
    <t>Encanador</t>
  </si>
  <si>
    <t>7241-10</t>
  </si>
  <si>
    <t>Encanador – Ad. Noturno</t>
  </si>
  <si>
    <t>Base de cálculo (Salário base + adicional de insalubridade)</t>
  </si>
  <si>
    <t>Encanador – Ad. Not. s/ HE</t>
  </si>
  <si>
    <t>Encanador – HE em DSR e feriados</t>
  </si>
  <si>
    <t>Encanador – Ad. Not. s/ HE em DSR</t>
  </si>
  <si>
    <t>Carpinteiro</t>
  </si>
  <si>
    <t>7155-05</t>
  </si>
  <si>
    <t>Despesas com viagens</t>
  </si>
  <si>
    <t>Diária</t>
  </si>
  <si>
    <t>Quantidade</t>
  </si>
  <si>
    <t>Valor máximo</t>
  </si>
  <si>
    <t>Adiantamento de despesa de viagem</t>
  </si>
  <si>
    <t>*Retenção conf. IN 1234/2012</t>
  </si>
  <si>
    <t>Resumo Valor Estimativo da Contratação - Manutenção de Bens Imóveis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</si>
</sst>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sz val="10"/>
      <color rgb="FFFFFFFF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64" fontId="0" fillId="2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164" fontId="6" fillId="7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7" fillId="8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6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3" fillId="2" borderId="12" xfId="0" applyNumberFormat="1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0" fontId="3" fillId="2" borderId="12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8" borderId="0" xfId="0" applyFont="1" applyFill="1" applyBorder="1" applyAlignment="1">
      <alignment horizontal="center"/>
    </xf>
    <xf numFmtId="10" fontId="3" fillId="10" borderId="0" xfId="0" applyNumberFormat="1" applyFont="1" applyFill="1" applyBorder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164" fontId="1" fillId="3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9" fontId="3" fillId="0" borderId="12" xfId="0" applyNumberFormat="1" applyFont="1" applyBorder="1" applyAlignment="1"/>
    <xf numFmtId="0" fontId="1" fillId="8" borderId="12" xfId="0" applyFont="1" applyFill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0" fontId="3" fillId="8" borderId="12" xfId="0" applyNumberFormat="1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164" fontId="3" fillId="11" borderId="12" xfId="0" applyNumberFormat="1" applyFont="1" applyFill="1" applyBorder="1" applyAlignment="1">
      <alignment horizontal="center"/>
    </xf>
    <xf numFmtId="10" fontId="3" fillId="8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9" fontId="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0" fontId="3" fillId="0" borderId="12" xfId="0" applyNumberFormat="1" applyFont="1" applyBorder="1" applyAlignment="1" applyProtection="1">
      <alignment horizontal="center"/>
      <protection locked="0"/>
    </xf>
    <xf numFmtId="169" fontId="0" fillId="0" borderId="0" xfId="0" applyNumberFormat="1" applyFont="1" applyAlignment="1" applyProtection="1">
      <alignment horizontal="center"/>
      <protection locked="0"/>
    </xf>
    <xf numFmtId="164" fontId="3" fillId="8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CC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5"/>
  <sheetViews>
    <sheetView showGridLines="0" tabSelected="1" zoomScaleNormal="100" workbookViewId="0">
      <selection activeCell="M15" sqref="M15"/>
    </sheetView>
  </sheetViews>
  <sheetFormatPr defaultColWidth="14.42578125" defaultRowHeight="12.75" x14ac:dyDescent="0.2"/>
  <cols>
    <col min="1" max="1" width="38.140625" customWidth="1"/>
    <col min="2" max="2" width="12.5703125" customWidth="1"/>
    <col min="3" max="3" width="11.7109375" customWidth="1"/>
    <col min="4" max="4" width="15.28515625" customWidth="1"/>
    <col min="5" max="5" width="10.28515625" customWidth="1"/>
    <col min="6" max="6" width="12.5703125" customWidth="1"/>
    <col min="7" max="7" width="10.140625" customWidth="1"/>
    <col min="8" max="8" width="15.140625" customWidth="1"/>
    <col min="9" max="26" width="10.85546875" customWidth="1"/>
  </cols>
  <sheetData>
    <row r="1" spans="1:26" ht="14.2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95"/>
      <c r="B2" s="95"/>
      <c r="C2" s="95"/>
      <c r="D2" s="95"/>
      <c r="E2" s="95"/>
      <c r="F2" s="95"/>
      <c r="G2" s="95"/>
      <c r="H2" s="9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96"/>
      <c r="B4" s="96"/>
      <c r="C4" s="96"/>
      <c r="D4" s="96"/>
      <c r="E4" s="96"/>
      <c r="F4" s="96"/>
      <c r="G4" s="96"/>
      <c r="H4" s="9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3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97" t="s">
        <v>238</v>
      </c>
      <c r="B7" s="97"/>
      <c r="C7" s="97"/>
      <c r="D7" s="97"/>
      <c r="E7" s="97"/>
      <c r="F7" s="97"/>
      <c r="G7" s="97"/>
      <c r="H7" s="9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 x14ac:dyDescent="0.2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6" t="s">
        <v>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7" t="str">
        <f>Eletricista!B10</f>
        <v>Eletricista</v>
      </c>
      <c r="B9" s="8">
        <f>Eletricista!J131</f>
        <v>4502.2224816065927</v>
      </c>
      <c r="C9" s="9">
        <v>1</v>
      </c>
      <c r="D9" s="8">
        <f t="shared" ref="D9:D24" si="0">B9*C9</f>
        <v>4502.2224816065927</v>
      </c>
      <c r="E9" s="9">
        <f>Eletricista!F10</f>
        <v>1</v>
      </c>
      <c r="F9" s="8">
        <f>D9*E9</f>
        <v>4502.2224816065927</v>
      </c>
      <c r="G9" s="9">
        <v>12</v>
      </c>
      <c r="H9" s="10">
        <f t="shared" ref="H9:H24" si="1">F9*G9</f>
        <v>54026.669779279109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7" t="s">
        <v>10</v>
      </c>
      <c r="B10" s="8">
        <f>'Eletricista-AN'!J133</f>
        <v>208.65138503753545</v>
      </c>
      <c r="C10" s="9">
        <v>1</v>
      </c>
      <c r="D10" s="8">
        <f t="shared" si="0"/>
        <v>208.65138503753545</v>
      </c>
      <c r="E10" s="9">
        <f>E9</f>
        <v>1</v>
      </c>
      <c r="F10" s="8">
        <f>D10</f>
        <v>208.65138503753545</v>
      </c>
      <c r="G10" s="9">
        <v>12</v>
      </c>
      <c r="H10" s="10">
        <f t="shared" si="1"/>
        <v>2503.8166204504255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7" t="s">
        <v>11</v>
      </c>
      <c r="B11" s="8">
        <f>'Eletricista-HE'!J135</f>
        <v>1672.9231329964189</v>
      </c>
      <c r="C11" s="9">
        <v>1</v>
      </c>
      <c r="D11" s="8">
        <f t="shared" si="0"/>
        <v>1672.9231329964189</v>
      </c>
      <c r="E11" s="9">
        <f>E9</f>
        <v>1</v>
      </c>
      <c r="F11" s="8">
        <f>D11</f>
        <v>1672.9231329964189</v>
      </c>
      <c r="G11" s="9">
        <v>12</v>
      </c>
      <c r="H11" s="10">
        <f t="shared" si="1"/>
        <v>20075.077595957027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7" t="s">
        <v>12</v>
      </c>
      <c r="B12" s="8">
        <f>'Eletricista-AN sobre HE'!J137</f>
        <v>204.85772349139839</v>
      </c>
      <c r="C12" s="9">
        <v>1</v>
      </c>
      <c r="D12" s="8">
        <f t="shared" si="0"/>
        <v>204.85772349139839</v>
      </c>
      <c r="E12" s="9">
        <f>E9</f>
        <v>1</v>
      </c>
      <c r="F12" s="8">
        <f>D12</f>
        <v>204.85772349139839</v>
      </c>
      <c r="G12" s="9">
        <v>12</v>
      </c>
      <c r="H12" s="10">
        <f t="shared" si="1"/>
        <v>2458.2926818967808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7" t="s">
        <v>13</v>
      </c>
      <c r="B13" s="8">
        <f>'Eletricista-HE em DSR e feriado'!J139</f>
        <v>999.40862490695156</v>
      </c>
      <c r="C13" s="9">
        <v>1</v>
      </c>
      <c r="D13" s="8">
        <f t="shared" si="0"/>
        <v>999.40862490695156</v>
      </c>
      <c r="E13" s="9">
        <f>E9</f>
        <v>1</v>
      </c>
      <c r="F13" s="8">
        <f>D13</f>
        <v>999.40862490695156</v>
      </c>
      <c r="G13" s="9">
        <v>12</v>
      </c>
      <c r="H13" s="10">
        <f t="shared" si="1"/>
        <v>11992.903498883419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7" t="s">
        <v>14</v>
      </c>
      <c r="B14" s="8">
        <f>'Eletricista -AN sobre HE em DSR'!J141</f>
        <v>227.61969276822049</v>
      </c>
      <c r="C14" s="9">
        <v>1</v>
      </c>
      <c r="D14" s="8">
        <f t="shared" si="0"/>
        <v>227.61969276822049</v>
      </c>
      <c r="E14" s="9">
        <f>E9</f>
        <v>1</v>
      </c>
      <c r="F14" s="8">
        <f>D14</f>
        <v>227.61969276822049</v>
      </c>
      <c r="G14" s="9">
        <v>12</v>
      </c>
      <c r="H14" s="10">
        <f t="shared" si="1"/>
        <v>2731.4363132186459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7" t="str">
        <f>Pedreiro!B10</f>
        <v>Pedreiro</v>
      </c>
      <c r="B15" s="8">
        <f>Pedreiro!J131</f>
        <v>4352.5220657715317</v>
      </c>
      <c r="C15" s="9">
        <v>1</v>
      </c>
      <c r="D15" s="8">
        <f t="shared" si="0"/>
        <v>4352.5220657715317</v>
      </c>
      <c r="E15" s="9">
        <f>Pedreiro!F10</f>
        <v>2</v>
      </c>
      <c r="F15" s="8">
        <f>D15*E15</f>
        <v>8705.0441315430635</v>
      </c>
      <c r="G15" s="9">
        <v>12</v>
      </c>
      <c r="H15" s="10">
        <f t="shared" si="1"/>
        <v>104460.52957851675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7" t="str">
        <f>'Serv Pedreiro'!B10</f>
        <v>Servente de Pedreiro</v>
      </c>
      <c r="B16" s="8">
        <f>'Serv Pedreiro'!J131</f>
        <v>3240.2619668100915</v>
      </c>
      <c r="C16" s="9">
        <v>1</v>
      </c>
      <c r="D16" s="8">
        <f t="shared" si="0"/>
        <v>3240.2619668100915</v>
      </c>
      <c r="E16" s="9">
        <f>'Serv Pedreiro'!F10</f>
        <v>2</v>
      </c>
      <c r="F16" s="8">
        <f>D16*E16</f>
        <v>6480.523933620183</v>
      </c>
      <c r="G16" s="9">
        <v>12</v>
      </c>
      <c r="H16" s="10">
        <f t="shared" si="1"/>
        <v>77766.287203442189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7" t="str">
        <f>Encanador!B10</f>
        <v>Encanador</v>
      </c>
      <c r="B17" s="8">
        <f>Encanador!J131</f>
        <v>4352.5220657715317</v>
      </c>
      <c r="C17" s="9">
        <v>1</v>
      </c>
      <c r="D17" s="8">
        <f t="shared" si="0"/>
        <v>4352.5220657715317</v>
      </c>
      <c r="E17" s="9">
        <f>Encanador!F10</f>
        <v>1</v>
      </c>
      <c r="F17" s="8">
        <f>D17*E17</f>
        <v>4352.5220657715317</v>
      </c>
      <c r="G17" s="9">
        <v>12</v>
      </c>
      <c r="H17" s="10">
        <f t="shared" si="1"/>
        <v>52230.264789258377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" t="s">
        <v>15</v>
      </c>
      <c r="B18" s="8">
        <f>'Encanador-AN'!J133</f>
        <v>200.80955216116854</v>
      </c>
      <c r="C18" s="9">
        <v>1</v>
      </c>
      <c r="D18" s="8">
        <f t="shared" si="0"/>
        <v>200.80955216116854</v>
      </c>
      <c r="E18" s="9">
        <f>E17</f>
        <v>1</v>
      </c>
      <c r="F18" s="8">
        <f>D18</f>
        <v>200.80955216116854</v>
      </c>
      <c r="G18" s="9">
        <v>12</v>
      </c>
      <c r="H18" s="10">
        <f t="shared" si="1"/>
        <v>2409.7146259340225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7" t="s">
        <v>16</v>
      </c>
      <c r="B19" s="8">
        <f>'Encanador-HE'!J135</f>
        <v>1610.0489583456929</v>
      </c>
      <c r="C19" s="9">
        <v>1</v>
      </c>
      <c r="D19" s="8">
        <f t="shared" si="0"/>
        <v>1610.0489583456929</v>
      </c>
      <c r="E19" s="9">
        <f>E17</f>
        <v>1</v>
      </c>
      <c r="F19" s="8">
        <f>D19</f>
        <v>1610.0489583456929</v>
      </c>
      <c r="G19" s="9">
        <v>12</v>
      </c>
      <c r="H19" s="10">
        <f t="shared" si="1"/>
        <v>19320.587500148315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7" t="s">
        <v>17</v>
      </c>
      <c r="B20" s="8">
        <f>'Encanador-AN sobre HE'!J137</f>
        <v>197.15846939460187</v>
      </c>
      <c r="C20" s="9">
        <v>1</v>
      </c>
      <c r="D20" s="8">
        <f t="shared" si="0"/>
        <v>197.15846939460187</v>
      </c>
      <c r="E20" s="9">
        <f>E17</f>
        <v>1</v>
      </c>
      <c r="F20" s="8">
        <f>D20</f>
        <v>197.15846939460187</v>
      </c>
      <c r="G20" s="9">
        <v>12</v>
      </c>
      <c r="H20" s="10">
        <f t="shared" si="1"/>
        <v>2365.9016327352224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7" t="s">
        <v>18</v>
      </c>
      <c r="B21" s="8">
        <f>'Encanador-HE em DSR e feriados'!J139</f>
        <v>961.84742966106319</v>
      </c>
      <c r="C21" s="9">
        <v>1</v>
      </c>
      <c r="D21" s="8">
        <f t="shared" si="0"/>
        <v>961.84742966106319</v>
      </c>
      <c r="E21" s="9">
        <f>E17</f>
        <v>1</v>
      </c>
      <c r="F21" s="8">
        <f>D21</f>
        <v>961.84742966106319</v>
      </c>
      <c r="G21" s="9">
        <v>12</v>
      </c>
      <c r="H21" s="10">
        <f t="shared" si="1"/>
        <v>11542.169155932759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7" t="s">
        <v>19</v>
      </c>
      <c r="B22" s="8">
        <f>'Encanador-AN sobre HE em DSR'!J141</f>
        <v>219.06496599400205</v>
      </c>
      <c r="C22" s="9">
        <v>1</v>
      </c>
      <c r="D22" s="8">
        <f t="shared" si="0"/>
        <v>219.06496599400205</v>
      </c>
      <c r="E22" s="9">
        <f>E17</f>
        <v>1</v>
      </c>
      <c r="F22" s="8">
        <f>D22</f>
        <v>219.06496599400205</v>
      </c>
      <c r="G22" s="9">
        <v>12</v>
      </c>
      <c r="H22" s="10">
        <f t="shared" si="1"/>
        <v>2628.7795919280247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7" t="str">
        <f>Carpinteiro!B10</f>
        <v>Carpinteiro</v>
      </c>
      <c r="B23" s="8">
        <f>Carpinteiro!J131</f>
        <v>3583.0339469931764</v>
      </c>
      <c r="C23" s="9">
        <v>1</v>
      </c>
      <c r="D23" s="8">
        <f t="shared" si="0"/>
        <v>3583.0339469931764</v>
      </c>
      <c r="E23" s="9">
        <f>Carpinteiro!F10</f>
        <v>1</v>
      </c>
      <c r="F23" s="8">
        <f>D23*E23</f>
        <v>3583.0339469931764</v>
      </c>
      <c r="G23" s="9">
        <v>12</v>
      </c>
      <c r="H23" s="10">
        <f t="shared" si="1"/>
        <v>42996.407363918115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1" t="s">
        <v>20</v>
      </c>
      <c r="B24" s="8">
        <f>Diárias!J132/12</f>
        <v>910.5516871987146</v>
      </c>
      <c r="C24" s="9">
        <v>1</v>
      </c>
      <c r="D24" s="8">
        <f t="shared" si="0"/>
        <v>910.5516871987146</v>
      </c>
      <c r="E24" s="9">
        <v>1</v>
      </c>
      <c r="F24" s="8">
        <f>D24*E24</f>
        <v>910.5516871987146</v>
      </c>
      <c r="G24" s="9">
        <v>12</v>
      </c>
      <c r="H24" s="10">
        <f t="shared" si="1"/>
        <v>10926.620246384575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98" t="s">
        <v>21</v>
      </c>
      <c r="B25" s="99">
        <f>SUM(B9:B24)</f>
        <v>27443.504148908691</v>
      </c>
      <c r="C25" s="100"/>
      <c r="D25" s="99">
        <f>SUM(D9:D24)</f>
        <v>27443.504148908691</v>
      </c>
      <c r="E25" s="100"/>
      <c r="F25" s="99">
        <f>SUM(F9:F24)</f>
        <v>35036.288181490316</v>
      </c>
      <c r="G25" s="100"/>
      <c r="H25" s="101">
        <f>SUM(H9:H24)</f>
        <v>420435.45817788382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thickBot="1" x14ac:dyDescent="0.25">
      <c r="A26" s="98"/>
      <c r="B26" s="99"/>
      <c r="C26" s="99"/>
      <c r="D26" s="99"/>
      <c r="E26" s="99"/>
      <c r="F26" s="99"/>
      <c r="G26" s="99"/>
      <c r="H26" s="10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23"/>
      <c r="B27" s="123"/>
      <c r="C27" s="123"/>
      <c r="D27" s="123"/>
      <c r="E27" s="123"/>
      <c r="F27" s="123"/>
      <c r="G27" s="123"/>
      <c r="H27" s="1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24"/>
      <c r="B28" s="124"/>
      <c r="C28" s="124"/>
      <c r="D28" s="124"/>
      <c r="E28" s="124"/>
      <c r="F28" s="124"/>
      <c r="G28" s="124"/>
      <c r="H28" s="1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24"/>
      <c r="B29" s="124"/>
      <c r="C29" s="124"/>
      <c r="D29" s="124"/>
      <c r="E29" s="124"/>
      <c r="F29" s="124"/>
      <c r="G29" s="124"/>
      <c r="H29" s="1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24"/>
      <c r="B30" s="124"/>
      <c r="C30" s="124"/>
      <c r="D30" s="124"/>
      <c r="E30" s="124"/>
      <c r="F30" s="124"/>
      <c r="G30" s="124"/>
      <c r="H30" s="1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24"/>
      <c r="B32" s="124"/>
      <c r="C32" s="124"/>
      <c r="D32" s="124"/>
      <c r="E32" s="124"/>
      <c r="F32" s="124"/>
      <c r="G32" s="124"/>
      <c r="H32" s="1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24"/>
      <c r="B33" s="124"/>
      <c r="C33" s="124"/>
      <c r="D33" s="124"/>
      <c r="E33" s="124"/>
      <c r="F33" s="124"/>
      <c r="G33" s="124"/>
      <c r="H33" s="1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24"/>
      <c r="B34" s="124"/>
      <c r="C34" s="124"/>
      <c r="D34" s="124"/>
      <c r="E34" s="124"/>
      <c r="F34" s="124"/>
      <c r="G34" s="124"/>
      <c r="H34" s="1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24"/>
      <c r="B36" s="124"/>
      <c r="C36" s="124"/>
      <c r="D36" s="124"/>
      <c r="E36" s="124"/>
      <c r="F36" s="124"/>
      <c r="G36" s="124"/>
      <c r="H36" s="1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</sheetData>
  <sheetProtection algorithmName="SHA-512" hashValue="HhdGi0cfHUfC19Lki69fcxHAMcrsCP3bLaAZED8TntFl+jy8D8eaMlsSDXai/Z98Op/T0lggfkt2/XhJgsytuw==" saltValue="CVN0hwD6JPSu10U/pc0tFw==" spinCount="100000" sheet="1" objects="1" scenarios="1"/>
  <mergeCells count="12">
    <mergeCell ref="A27:H36"/>
    <mergeCell ref="A1:H2"/>
    <mergeCell ref="A3:H4"/>
    <mergeCell ref="A7:H7"/>
    <mergeCell ref="A25:A26"/>
    <mergeCell ref="B25:B26"/>
    <mergeCell ref="C25:C26"/>
    <mergeCell ref="D25:D26"/>
    <mergeCell ref="E25:E26"/>
    <mergeCell ref="F25:F26"/>
    <mergeCell ref="G25:G26"/>
    <mergeCell ref="H25:H26"/>
  </mergeCells>
  <pageMargins left="0.196527777777778" right="0" top="0.75" bottom="0.75" header="0" footer="0"/>
  <pageSetup paperSize="9" scale="81" firstPageNumber="0" orientation="portrait" horizontalDpi="300" verticalDpi="300" r:id="rId1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221</v>
      </c>
      <c r="C10" s="118"/>
      <c r="D10" s="110" t="s">
        <v>2</v>
      </c>
      <c r="E10" s="110"/>
      <c r="F10" s="118">
        <v>2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Servente de Pedreiro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222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42">
        <v>1116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5"/>
      <c r="J23" s="128">
        <f>J15</f>
        <v>1116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29">
        <v>0.4</v>
      </c>
      <c r="J25" s="128">
        <f>1100*I25</f>
        <v>440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>
        <f>SUM(J23:J27)</f>
        <v>1556</v>
      </c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>
        <f>J28</f>
        <v>1556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>
        <f>(1/12)</f>
        <v>8.3333333333333329E-2</v>
      </c>
      <c r="J34" s="49">
        <f>$J$33*I34</f>
        <v>129.66666666666666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>
        <f>(1/12)+((1/12)/3)</f>
        <v>0.1111111111111111</v>
      </c>
      <c r="J35" s="49">
        <f>$J$33*I35</f>
        <v>172.88888888888889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0.19444444444444442</v>
      </c>
      <c r="J36" s="52">
        <f>SUM(J34:J35)</f>
        <v>302.55555555555554</v>
      </c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>
        <f>J28+J36</f>
        <v>1858.5555555555557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>
        <v>0.2</v>
      </c>
      <c r="J40" s="49">
        <f t="shared" ref="J40:J47" si="0">$J$39*I40</f>
        <v>371.71111111111117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>
        <v>2.5000000000000001E-2</v>
      </c>
      <c r="J41" s="49">
        <f t="shared" si="0"/>
        <v>46.463888888888896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63">
        <v>0</v>
      </c>
      <c r="J42" s="49">
        <f t="shared" si="0"/>
        <v>0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>
        <v>1.4999999999999999E-2</v>
      </c>
      <c r="J43" s="49">
        <f t="shared" si="0"/>
        <v>27.878333333333334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>
        <v>0.01</v>
      </c>
      <c r="J44" s="49">
        <f t="shared" si="0"/>
        <v>18.585555555555558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>
        <v>6.0000000000000001E-3</v>
      </c>
      <c r="J45" s="49">
        <f t="shared" si="0"/>
        <v>11.151333333333334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>
        <v>2E-3</v>
      </c>
      <c r="J46" s="49">
        <f t="shared" si="0"/>
        <v>3.7171111111111115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>
        <v>0.08</v>
      </c>
      <c r="J47" s="49">
        <f t="shared" si="0"/>
        <v>148.68444444444447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0.33800000000000002</v>
      </c>
      <c r="J48" s="52">
        <f>SUM(J40:J47)</f>
        <v>628.19177777777793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57"/>
      <c r="J50" s="48" t="s">
        <v>98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66"/>
      <c r="B51" s="48" t="s">
        <v>70</v>
      </c>
      <c r="C51" s="110" t="s">
        <v>127</v>
      </c>
      <c r="D51" s="110"/>
      <c r="E51" s="110"/>
      <c r="F51" s="110"/>
      <c r="G51" s="110"/>
      <c r="H51" s="110"/>
      <c r="I51" s="132"/>
      <c r="J51" s="128">
        <f>((26*3.25*2)-(1100*0.01))</f>
        <v>158</v>
      </c>
      <c r="K51" s="68"/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4.25" customHeight="1" x14ac:dyDescent="0.2">
      <c r="A52" s="36"/>
      <c r="B52" s="48" t="s">
        <v>72</v>
      </c>
      <c r="C52" s="110" t="s">
        <v>128</v>
      </c>
      <c r="D52" s="110"/>
      <c r="E52" s="110"/>
      <c r="F52" s="110"/>
      <c r="G52" s="110"/>
      <c r="H52" s="110"/>
      <c r="I52" s="128">
        <v>13.5</v>
      </c>
      <c r="J52" s="128">
        <f>I52*26-(1100*0.005)</f>
        <v>345.5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75</v>
      </c>
      <c r="C53" s="110" t="s">
        <v>129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78</v>
      </c>
      <c r="C54" s="110" t="s">
        <v>130</v>
      </c>
      <c r="D54" s="110"/>
      <c r="E54" s="110"/>
      <c r="F54" s="110"/>
      <c r="G54" s="110"/>
      <c r="H54" s="110"/>
      <c r="I54" s="128"/>
      <c r="J54" s="69">
        <v>0</v>
      </c>
      <c r="K54" s="70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103</v>
      </c>
      <c r="C55" s="110" t="s">
        <v>131</v>
      </c>
      <c r="D55" s="110"/>
      <c r="E55" s="110"/>
      <c r="F55" s="110"/>
      <c r="G55" s="110"/>
      <c r="H55" s="110"/>
      <c r="I55" s="130"/>
      <c r="J55" s="128">
        <f>I55*0.3</f>
        <v>0</v>
      </c>
      <c r="K55" s="71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119</v>
      </c>
      <c r="C56" s="110" t="s">
        <v>132</v>
      </c>
      <c r="D56" s="110"/>
      <c r="E56" s="110"/>
      <c r="F56" s="110"/>
      <c r="G56" s="110"/>
      <c r="H56" s="110"/>
      <c r="I56" s="128"/>
      <c r="J56" s="128">
        <f>I56</f>
        <v>0</v>
      </c>
      <c r="K56" s="72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133</v>
      </c>
      <c r="C57" s="106"/>
      <c r="D57" s="106"/>
      <c r="E57" s="106"/>
      <c r="F57" s="106"/>
      <c r="G57" s="106"/>
      <c r="H57" s="106"/>
      <c r="I57" s="106"/>
      <c r="J57" s="52">
        <f>SUM(J51:J56)</f>
        <v>503.5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109" t="s">
        <v>134</v>
      </c>
      <c r="C59" s="109"/>
      <c r="D59" s="109"/>
      <c r="E59" s="109"/>
      <c r="F59" s="109"/>
      <c r="G59" s="109"/>
      <c r="H59" s="109"/>
      <c r="I59" s="109"/>
      <c r="J59" s="109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106" t="s">
        <v>135</v>
      </c>
      <c r="C60" s="106"/>
      <c r="D60" s="106"/>
      <c r="E60" s="106"/>
      <c r="F60" s="106"/>
      <c r="G60" s="106"/>
      <c r="H60" s="106"/>
      <c r="I60" s="106"/>
      <c r="J60" s="48" t="s">
        <v>98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48" t="s">
        <v>136</v>
      </c>
      <c r="C61" s="110" t="s">
        <v>137</v>
      </c>
      <c r="D61" s="110"/>
      <c r="E61" s="110"/>
      <c r="F61" s="110"/>
      <c r="G61" s="110"/>
      <c r="H61" s="110"/>
      <c r="I61" s="110"/>
      <c r="J61" s="49">
        <f>J36</f>
        <v>302.55555555555554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138</v>
      </c>
      <c r="C62" s="110" t="s">
        <v>139</v>
      </c>
      <c r="D62" s="110"/>
      <c r="E62" s="110"/>
      <c r="F62" s="110"/>
      <c r="G62" s="110"/>
      <c r="H62" s="110"/>
      <c r="I62" s="110"/>
      <c r="J62" s="49">
        <f>J48</f>
        <v>628.19177777777793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140</v>
      </c>
      <c r="C63" s="110" t="s">
        <v>141</v>
      </c>
      <c r="D63" s="110"/>
      <c r="E63" s="110"/>
      <c r="F63" s="110"/>
      <c r="G63" s="110"/>
      <c r="H63" s="110"/>
      <c r="I63" s="110"/>
      <c r="J63" s="49">
        <f>J57</f>
        <v>503.5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66"/>
      <c r="B64" s="106" t="s">
        <v>142</v>
      </c>
      <c r="C64" s="106"/>
      <c r="D64" s="106"/>
      <c r="E64" s="106"/>
      <c r="F64" s="106"/>
      <c r="G64" s="106"/>
      <c r="H64" s="106"/>
      <c r="I64" s="106"/>
      <c r="J64" s="52">
        <f>SUM(J61:J63)</f>
        <v>1434.2473333333335</v>
      </c>
      <c r="K64" s="53"/>
      <c r="L64" s="68"/>
      <c r="M64" s="68"/>
      <c r="N64" s="68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4.25" customHeight="1" x14ac:dyDescent="0.2">
      <c r="A65" s="68"/>
      <c r="B65" s="54"/>
      <c r="C65" s="54"/>
      <c r="D65" s="54"/>
      <c r="E65" s="54"/>
      <c r="F65" s="54"/>
      <c r="G65" s="54"/>
      <c r="H65" s="54"/>
      <c r="I65" s="54"/>
      <c r="J65" s="56"/>
      <c r="K65" s="53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4.25" customHeight="1" x14ac:dyDescent="0.2">
      <c r="A66" s="36"/>
      <c r="B66" s="121"/>
      <c r="C66" s="121"/>
      <c r="D66" s="121"/>
      <c r="E66" s="121"/>
      <c r="F66" s="121"/>
      <c r="G66" s="121"/>
      <c r="H66" s="121"/>
      <c r="I66" s="121"/>
      <c r="J66" s="121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109" t="s">
        <v>143</v>
      </c>
      <c r="C67" s="109"/>
      <c r="D67" s="109"/>
      <c r="E67" s="109"/>
      <c r="F67" s="109"/>
      <c r="G67" s="109"/>
      <c r="H67" s="109"/>
      <c r="I67" s="109"/>
      <c r="J67" s="109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>
        <v>3</v>
      </c>
      <c r="C68" s="106" t="s">
        <v>144</v>
      </c>
      <c r="D68" s="106"/>
      <c r="E68" s="106"/>
      <c r="F68" s="106"/>
      <c r="G68" s="106"/>
      <c r="H68" s="106"/>
      <c r="I68" s="48" t="s">
        <v>97</v>
      </c>
      <c r="J68" s="48" t="s">
        <v>98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106" t="s">
        <v>108</v>
      </c>
      <c r="C69" s="106"/>
      <c r="D69" s="106"/>
      <c r="E69" s="106"/>
      <c r="F69" s="106"/>
      <c r="G69" s="106"/>
      <c r="H69" s="106"/>
      <c r="I69" s="106"/>
      <c r="J69" s="62">
        <f>J28</f>
        <v>1556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70</v>
      </c>
      <c r="C70" s="110" t="s">
        <v>145</v>
      </c>
      <c r="D70" s="110"/>
      <c r="E70" s="110"/>
      <c r="F70" s="110"/>
      <c r="G70" s="110"/>
      <c r="H70" s="110"/>
      <c r="I70" s="51">
        <f>((1/12)*0.05)</f>
        <v>4.1666666666666666E-3</v>
      </c>
      <c r="J70" s="49">
        <f>$J$69*I70</f>
        <v>6.4833333333333334</v>
      </c>
      <c r="K70" s="5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72</v>
      </c>
      <c r="C71" s="110" t="s">
        <v>146</v>
      </c>
      <c r="D71" s="110"/>
      <c r="E71" s="110"/>
      <c r="F71" s="110"/>
      <c r="G71" s="110"/>
      <c r="H71" s="110"/>
      <c r="I71" s="51">
        <f>I70*0.08</f>
        <v>3.3333333333333332E-4</v>
      </c>
      <c r="J71" s="49">
        <f>$J$69*I71</f>
        <v>0.51866666666666661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75</v>
      </c>
      <c r="C72" s="110" t="s">
        <v>147</v>
      </c>
      <c r="D72" s="110"/>
      <c r="E72" s="110"/>
      <c r="F72" s="110"/>
      <c r="G72" s="110"/>
      <c r="H72" s="110"/>
      <c r="I72" s="51">
        <f>(7/30)/12</f>
        <v>1.9444444444444445E-2</v>
      </c>
      <c r="J72" s="49">
        <f>$J$69*I72</f>
        <v>30.255555555555556</v>
      </c>
      <c r="K72" s="74" t="s">
        <v>148</v>
      </c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78</v>
      </c>
      <c r="C73" s="110" t="s">
        <v>149</v>
      </c>
      <c r="D73" s="110"/>
      <c r="E73" s="110"/>
      <c r="F73" s="110"/>
      <c r="G73" s="110"/>
      <c r="H73" s="110"/>
      <c r="I73" s="51">
        <f>I72*I48</f>
        <v>6.5722222222222224E-3</v>
      </c>
      <c r="J73" s="49">
        <f>$J$69*I73</f>
        <v>10.226377777777778</v>
      </c>
      <c r="K73" s="75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"/>
      <c r="B74" s="48" t="s">
        <v>103</v>
      </c>
      <c r="C74" s="110" t="s">
        <v>150</v>
      </c>
      <c r="D74" s="110"/>
      <c r="E74" s="110"/>
      <c r="F74" s="110"/>
      <c r="G74" s="110"/>
      <c r="H74" s="110"/>
      <c r="I74" s="51">
        <f>(0.4*0.08)</f>
        <v>3.2000000000000001E-2</v>
      </c>
      <c r="J74" s="49">
        <f>$J$69*I74</f>
        <v>49.792000000000002</v>
      </c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36"/>
      <c r="B75" s="106" t="s">
        <v>151</v>
      </c>
      <c r="C75" s="106"/>
      <c r="D75" s="106"/>
      <c r="E75" s="106"/>
      <c r="F75" s="106"/>
      <c r="G75" s="106"/>
      <c r="H75" s="106"/>
      <c r="I75" s="57">
        <f>SUM(I70:I74)</f>
        <v>6.2516666666666665E-2</v>
      </c>
      <c r="J75" s="52">
        <f>SUM(J70:J74)</f>
        <v>97.275933333333342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66"/>
      <c r="B76" s="116"/>
      <c r="C76" s="116"/>
      <c r="D76" s="116"/>
      <c r="E76" s="116"/>
      <c r="F76" s="116"/>
      <c r="G76" s="116"/>
      <c r="H76" s="116"/>
      <c r="I76" s="116"/>
      <c r="J76" s="116"/>
      <c r="K76" s="68"/>
      <c r="L76" s="68"/>
      <c r="M76" s="68"/>
      <c r="N76" s="68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4.25" customHeight="1" x14ac:dyDescent="0.2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36"/>
      <c r="B78" s="109" t="s">
        <v>152</v>
      </c>
      <c r="C78" s="109"/>
      <c r="D78" s="109"/>
      <c r="E78" s="109"/>
      <c r="F78" s="109"/>
      <c r="G78" s="109"/>
      <c r="H78" s="109"/>
      <c r="I78" s="109"/>
      <c r="J78" s="109"/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106" t="s">
        <v>153</v>
      </c>
      <c r="C79" s="106"/>
      <c r="D79" s="106"/>
      <c r="E79" s="106"/>
      <c r="F79" s="106"/>
      <c r="G79" s="106"/>
      <c r="H79" s="106"/>
      <c r="I79" s="48" t="s">
        <v>97</v>
      </c>
      <c r="J79" s="48" t="s">
        <v>98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12" t="s">
        <v>108</v>
      </c>
      <c r="C80" s="112"/>
      <c r="D80" s="112"/>
      <c r="E80" s="112"/>
      <c r="F80" s="112"/>
      <c r="G80" s="112"/>
      <c r="H80" s="112"/>
      <c r="I80" s="112"/>
      <c r="J80" s="76">
        <f>J28</f>
        <v>1556</v>
      </c>
      <c r="K80" s="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70</v>
      </c>
      <c r="C81" s="110" t="s">
        <v>154</v>
      </c>
      <c r="D81" s="110"/>
      <c r="E81" s="110"/>
      <c r="F81" s="110"/>
      <c r="G81" s="110"/>
      <c r="H81" s="110"/>
      <c r="I81" s="51">
        <f>I35/12</f>
        <v>9.2592592592592587E-3</v>
      </c>
      <c r="J81" s="49">
        <f t="shared" ref="J81:J86" si="1">$J$80*I81</f>
        <v>14.407407407407407</v>
      </c>
      <c r="K81" s="77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48" t="s">
        <v>72</v>
      </c>
      <c r="C82" s="110" t="s">
        <v>155</v>
      </c>
      <c r="D82" s="110"/>
      <c r="E82" s="110"/>
      <c r="F82" s="110"/>
      <c r="G82" s="110"/>
      <c r="H82" s="110"/>
      <c r="I82" s="51">
        <f>(5.96/30)*(1/12)</f>
        <v>1.6555555555555553E-2</v>
      </c>
      <c r="J82" s="49">
        <f t="shared" si="1"/>
        <v>25.760444444444438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6"/>
      <c r="B83" s="48" t="s">
        <v>75</v>
      </c>
      <c r="C83" s="110" t="s">
        <v>156</v>
      </c>
      <c r="D83" s="110"/>
      <c r="E83" s="110"/>
      <c r="F83" s="110"/>
      <c r="G83" s="110"/>
      <c r="H83" s="110"/>
      <c r="I83" s="51">
        <f>(5/30)/12*0.015</f>
        <v>2.0833333333333332E-4</v>
      </c>
      <c r="J83" s="49">
        <f t="shared" si="1"/>
        <v>0.32416666666666666</v>
      </c>
      <c r="K83" s="5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48" t="s">
        <v>78</v>
      </c>
      <c r="C84" s="113" t="s">
        <v>157</v>
      </c>
      <c r="D84" s="113"/>
      <c r="E84" s="113"/>
      <c r="F84" s="113"/>
      <c r="G84" s="113"/>
      <c r="H84" s="113"/>
      <c r="I84" s="51">
        <f>(15/30)/12*0.0078</f>
        <v>3.2499999999999999E-4</v>
      </c>
      <c r="J84" s="49">
        <f t="shared" si="1"/>
        <v>0.50569999999999993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36"/>
      <c r="B85" s="48" t="s">
        <v>103</v>
      </c>
      <c r="C85" s="110" t="s">
        <v>158</v>
      </c>
      <c r="D85" s="110"/>
      <c r="E85" s="110"/>
      <c r="F85" s="110"/>
      <c r="G85" s="110"/>
      <c r="H85" s="110"/>
      <c r="I85" s="51">
        <f>(0.0144*0.1*0.4509*6/12)</f>
        <v>3.2464800000000003E-4</v>
      </c>
      <c r="J85" s="49">
        <f t="shared" si="1"/>
        <v>0.505152288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119</v>
      </c>
      <c r="C86" s="114" t="s">
        <v>159</v>
      </c>
      <c r="D86" s="114"/>
      <c r="E86" s="114"/>
      <c r="F86" s="114"/>
      <c r="G86" s="114"/>
      <c r="H86" s="114"/>
      <c r="I86" s="51">
        <f>SUM(I81:I85)*I48</f>
        <v>9.0154050980740738E-3</v>
      </c>
      <c r="J86" s="49">
        <f t="shared" si="1"/>
        <v>14.027970332603259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66"/>
      <c r="B87" s="106" t="s">
        <v>160</v>
      </c>
      <c r="C87" s="106"/>
      <c r="D87" s="106"/>
      <c r="E87" s="106"/>
      <c r="F87" s="106"/>
      <c r="G87" s="106"/>
      <c r="H87" s="106"/>
      <c r="I87" s="57">
        <f>SUM(I81:I86)</f>
        <v>3.5688201246222219E-2</v>
      </c>
      <c r="J87" s="52">
        <f>SUM(J81:J86)</f>
        <v>55.530841139121762</v>
      </c>
      <c r="K87" s="53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2">
      <c r="A88" s="36"/>
      <c r="B88" s="115"/>
      <c r="C88" s="115"/>
      <c r="D88" s="115"/>
      <c r="E88" s="115"/>
      <c r="F88" s="115"/>
      <c r="G88" s="115"/>
      <c r="H88" s="115"/>
      <c r="I88" s="115"/>
      <c r="J88" s="115"/>
      <c r="K88" s="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106" t="s">
        <v>161</v>
      </c>
      <c r="C89" s="106"/>
      <c r="D89" s="106"/>
      <c r="E89" s="106"/>
      <c r="F89" s="106"/>
      <c r="G89" s="106"/>
      <c r="H89" s="106"/>
      <c r="I89" s="48" t="s">
        <v>97</v>
      </c>
      <c r="J89" s="48" t="s">
        <v>98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7" t="s">
        <v>108</v>
      </c>
      <c r="C90" s="107"/>
      <c r="D90" s="107"/>
      <c r="E90" s="107"/>
      <c r="F90" s="107"/>
      <c r="G90" s="107"/>
      <c r="H90" s="107"/>
      <c r="I90" s="107"/>
      <c r="J90" s="78">
        <f>J28</f>
        <v>1556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70</v>
      </c>
      <c r="C91" s="110" t="s">
        <v>162</v>
      </c>
      <c r="D91" s="110"/>
      <c r="E91" s="110"/>
      <c r="F91" s="110"/>
      <c r="G91" s="110"/>
      <c r="H91" s="110"/>
      <c r="I91" s="51"/>
      <c r="J91" s="49">
        <v>0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106" t="s">
        <v>163</v>
      </c>
      <c r="C92" s="106"/>
      <c r="D92" s="106"/>
      <c r="E92" s="106"/>
      <c r="F92" s="106"/>
      <c r="G92" s="106"/>
      <c r="H92" s="106"/>
      <c r="I92" s="57"/>
      <c r="J92" s="52">
        <f>J91</f>
        <v>0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6.5" customHeight="1" x14ac:dyDescent="0.2">
      <c r="A93" s="36"/>
      <c r="B93" s="79"/>
      <c r="C93" s="79"/>
      <c r="D93" s="79"/>
      <c r="E93" s="79"/>
      <c r="F93" s="79"/>
      <c r="G93" s="79"/>
      <c r="H93" s="79"/>
      <c r="I93" s="79"/>
      <c r="J93" s="79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109" t="s">
        <v>164</v>
      </c>
      <c r="C94" s="109"/>
      <c r="D94" s="109"/>
      <c r="E94" s="109"/>
      <c r="F94" s="109"/>
      <c r="G94" s="109"/>
      <c r="H94" s="109"/>
      <c r="I94" s="109"/>
      <c r="J94" s="10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6" t="s">
        <v>165</v>
      </c>
      <c r="C95" s="106"/>
      <c r="D95" s="106"/>
      <c r="E95" s="106"/>
      <c r="F95" s="106"/>
      <c r="G95" s="106"/>
      <c r="H95" s="106"/>
      <c r="I95" s="106"/>
      <c r="J95" s="48" t="s">
        <v>98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166</v>
      </c>
      <c r="C96" s="110" t="s">
        <v>155</v>
      </c>
      <c r="D96" s="110"/>
      <c r="E96" s="110"/>
      <c r="F96" s="110"/>
      <c r="G96" s="110"/>
      <c r="H96" s="110"/>
      <c r="I96" s="110"/>
      <c r="J96" s="49">
        <f>J87</f>
        <v>55.530841139121762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48" t="s">
        <v>167</v>
      </c>
      <c r="C97" s="110" t="s">
        <v>168</v>
      </c>
      <c r="D97" s="110"/>
      <c r="E97" s="110"/>
      <c r="F97" s="110"/>
      <c r="G97" s="110"/>
      <c r="H97" s="110"/>
      <c r="I97" s="110"/>
      <c r="J97" s="49">
        <f>J92</f>
        <v>0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66"/>
      <c r="B98" s="106" t="s">
        <v>169</v>
      </c>
      <c r="C98" s="106"/>
      <c r="D98" s="106"/>
      <c r="E98" s="106"/>
      <c r="F98" s="106"/>
      <c r="G98" s="106"/>
      <c r="H98" s="106"/>
      <c r="I98" s="106"/>
      <c r="J98" s="52">
        <f>SUM(J96:J97)</f>
        <v>55.530841139121762</v>
      </c>
      <c r="K98" s="53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2">
      <c r="A99" s="36"/>
      <c r="B99" s="79"/>
      <c r="C99" s="79"/>
      <c r="D99" s="79"/>
      <c r="E99" s="79"/>
      <c r="F99" s="79"/>
      <c r="G99" s="79"/>
      <c r="H99" s="79"/>
      <c r="I99" s="79"/>
      <c r="J99" s="7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170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>
        <v>5</v>
      </c>
      <c r="C102" s="106" t="s">
        <v>171</v>
      </c>
      <c r="D102" s="106"/>
      <c r="E102" s="106"/>
      <c r="F102" s="106"/>
      <c r="G102" s="106"/>
      <c r="H102" s="106"/>
      <c r="I102" s="48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 t="s">
        <v>70</v>
      </c>
      <c r="C103" s="110" t="s">
        <v>172</v>
      </c>
      <c r="D103" s="110"/>
      <c r="E103" s="110"/>
      <c r="F103" s="110"/>
      <c r="G103" s="110"/>
      <c r="H103" s="110"/>
      <c r="I103" s="49"/>
      <c r="J103" s="49">
        <f>'Uniforme-EPI'!F53</f>
        <v>0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72</v>
      </c>
      <c r="C104" s="110" t="s">
        <v>173</v>
      </c>
      <c r="D104" s="110"/>
      <c r="E104" s="110"/>
      <c r="F104" s="110"/>
      <c r="G104" s="110"/>
      <c r="H104" s="110"/>
      <c r="I104" s="80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81" t="s">
        <v>75</v>
      </c>
      <c r="C105" s="110" t="s">
        <v>174</v>
      </c>
      <c r="D105" s="110"/>
      <c r="E105" s="110"/>
      <c r="F105" s="110"/>
      <c r="G105" s="110"/>
      <c r="H105" s="110"/>
      <c r="I105" s="82"/>
      <c r="J105" s="49">
        <f>'Uniforme-EPI'!F69</f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81" t="s">
        <v>78</v>
      </c>
      <c r="C106" s="110" t="s">
        <v>175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106" t="s">
        <v>176</v>
      </c>
      <c r="C107" s="106"/>
      <c r="D107" s="106"/>
      <c r="E107" s="106"/>
      <c r="F107" s="106"/>
      <c r="G107" s="106"/>
      <c r="H107" s="106"/>
      <c r="I107" s="83"/>
      <c r="J107" s="52">
        <f>SUM(J103:J106)</f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.5" customHeight="1" x14ac:dyDescent="0.2">
      <c r="A108" s="36"/>
      <c r="B108" s="111"/>
      <c r="C108" s="111"/>
      <c r="D108" s="111"/>
      <c r="E108" s="111"/>
      <c r="F108" s="111"/>
      <c r="G108" s="111"/>
      <c r="H108" s="111"/>
      <c r="I108" s="111"/>
      <c r="J108" s="111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177</v>
      </c>
      <c r="C110" s="109"/>
      <c r="D110" s="109"/>
      <c r="E110" s="109"/>
      <c r="F110" s="109"/>
      <c r="G110" s="109"/>
      <c r="H110" s="109"/>
      <c r="I110" s="109"/>
      <c r="J110" s="109"/>
      <c r="K110" s="53"/>
      <c r="L110" s="77"/>
      <c r="M110" s="77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6</v>
      </c>
      <c r="C111" s="106" t="s">
        <v>178</v>
      </c>
      <c r="D111" s="106"/>
      <c r="E111" s="106"/>
      <c r="F111" s="106"/>
      <c r="G111" s="106"/>
      <c r="H111" s="106"/>
      <c r="I111" s="48" t="s">
        <v>97</v>
      </c>
      <c r="J111" s="48" t="s">
        <v>98</v>
      </c>
      <c r="K111" s="5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48" t="s">
        <v>70</v>
      </c>
      <c r="C112" s="110" t="s">
        <v>179</v>
      </c>
      <c r="D112" s="110"/>
      <c r="E112" s="110"/>
      <c r="F112" s="110"/>
      <c r="G112" s="110"/>
      <c r="H112" s="110"/>
      <c r="I112" s="63">
        <v>0</v>
      </c>
      <c r="J112" s="49">
        <f>J129*I112</f>
        <v>0</v>
      </c>
      <c r="K112" s="84"/>
      <c r="L112" s="39"/>
      <c r="M112" s="39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180</v>
      </c>
      <c r="D113" s="110"/>
      <c r="E113" s="110"/>
      <c r="F113" s="110"/>
      <c r="G113" s="110"/>
      <c r="H113" s="110"/>
      <c r="I113" s="63">
        <v>0</v>
      </c>
      <c r="J113" s="49">
        <f>(J129+J112)*I113</f>
        <v>0</v>
      </c>
      <c r="K113" s="84"/>
      <c r="L113" s="39"/>
      <c r="M113" s="39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75</v>
      </c>
      <c r="C114" s="106" t="s">
        <v>181</v>
      </c>
      <c r="D114" s="106"/>
      <c r="E114" s="106"/>
      <c r="F114" s="106"/>
      <c r="G114" s="106"/>
      <c r="H114" s="106"/>
      <c r="I114" s="51"/>
      <c r="J114" s="49"/>
      <c r="K114" s="39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182</v>
      </c>
      <c r="C115" s="110" t="s">
        <v>183</v>
      </c>
      <c r="D115" s="110"/>
      <c r="E115" s="110"/>
      <c r="F115" s="110"/>
      <c r="G115" s="110"/>
      <c r="H115" s="110"/>
      <c r="I115" s="63">
        <v>0</v>
      </c>
      <c r="J115" s="49">
        <f>(($J$129+$J$112+$J$113)/(1-($I$115+$I$116+$I$117))*I115)</f>
        <v>0</v>
      </c>
      <c r="K115" s="84"/>
      <c r="L115" s="5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184</v>
      </c>
      <c r="C116" s="110" t="s">
        <v>185</v>
      </c>
      <c r="D116" s="110"/>
      <c r="E116" s="110"/>
      <c r="F116" s="110"/>
      <c r="G116" s="110"/>
      <c r="H116" s="110"/>
      <c r="I116" s="63">
        <v>0</v>
      </c>
      <c r="J116" s="49">
        <f>(($J$129+$J$112+$J$113)/(1-($I$115+$I$116+$I$117))*I116)</f>
        <v>0</v>
      </c>
      <c r="K116" s="53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186</v>
      </c>
      <c r="C117" s="110" t="s">
        <v>187</v>
      </c>
      <c r="D117" s="110"/>
      <c r="E117" s="110"/>
      <c r="F117" s="110"/>
      <c r="G117" s="110"/>
      <c r="H117" s="110"/>
      <c r="I117" s="51">
        <v>0.03</v>
      </c>
      <c r="J117" s="49">
        <f>(($J$129+$J$112+$J$113)/(1-($I$115+$I$116+$I$117))*I117)</f>
        <v>97.207859004302748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78</v>
      </c>
      <c r="C118" s="137" t="s">
        <v>175</v>
      </c>
      <c r="D118" s="137"/>
      <c r="E118" s="137"/>
      <c r="F118" s="137"/>
      <c r="G118" s="137"/>
      <c r="H118" s="137"/>
      <c r="I118" s="131"/>
      <c r="J118" s="128"/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6" t="s">
        <v>188</v>
      </c>
      <c r="C119" s="106"/>
      <c r="D119" s="106"/>
      <c r="E119" s="106"/>
      <c r="F119" s="106"/>
      <c r="G119" s="106"/>
      <c r="H119" s="106"/>
      <c r="I119" s="85">
        <f>SUM(I112:I118)</f>
        <v>0.03</v>
      </c>
      <c r="J119" s="52">
        <f>(SUM(J112:J118))</f>
        <v>97.207859004302748</v>
      </c>
      <c r="K119" s="53"/>
      <c r="L119" s="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"/>
      <c r="B120" s="54"/>
      <c r="C120" s="54"/>
      <c r="D120" s="54"/>
      <c r="E120" s="54"/>
      <c r="F120" s="54"/>
      <c r="G120" s="54"/>
      <c r="H120" s="54"/>
      <c r="I120" s="86"/>
      <c r="J120" s="56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6"/>
      <c r="B122" s="109" t="s">
        <v>189</v>
      </c>
      <c r="C122" s="109"/>
      <c r="D122" s="109"/>
      <c r="E122" s="109"/>
      <c r="F122" s="109"/>
      <c r="G122" s="109"/>
      <c r="H122" s="109"/>
      <c r="I122" s="109"/>
      <c r="J122" s="109"/>
      <c r="K122" s="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6" t="s">
        <v>190</v>
      </c>
      <c r="C123" s="106"/>
      <c r="D123" s="106"/>
      <c r="E123" s="106"/>
      <c r="F123" s="106"/>
      <c r="G123" s="106"/>
      <c r="H123" s="106"/>
      <c r="I123" s="106"/>
      <c r="J123" s="48" t="s">
        <v>98</v>
      </c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70</v>
      </c>
      <c r="C124" s="110" t="str">
        <f>B21</f>
        <v>MÓDULO 1 - COMPOSIÇÃO DA REMUNERAÇÃO</v>
      </c>
      <c r="D124" s="110"/>
      <c r="E124" s="110"/>
      <c r="F124" s="110"/>
      <c r="G124" s="110"/>
      <c r="H124" s="110"/>
      <c r="I124" s="110"/>
      <c r="J124" s="49">
        <f>J28</f>
        <v>1556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48" t="s">
        <v>72</v>
      </c>
      <c r="C125" s="110" t="str">
        <f>B31</f>
        <v>MÓDULO 2 – ENCARGOS E BENEFÍCIOS ANUAIS, MENSAIS E DIÁRIOS</v>
      </c>
      <c r="D125" s="110"/>
      <c r="E125" s="110"/>
      <c r="F125" s="110"/>
      <c r="G125" s="110"/>
      <c r="H125" s="110"/>
      <c r="I125" s="110"/>
      <c r="J125" s="49">
        <f>J64</f>
        <v>1434.2473333333335</v>
      </c>
      <c r="K125" s="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75</v>
      </c>
      <c r="C126" s="110" t="str">
        <f>B67</f>
        <v>MÓDULO 3 – PROVISÃO PARA RESCISÃO</v>
      </c>
      <c r="D126" s="110"/>
      <c r="E126" s="110"/>
      <c r="F126" s="110"/>
      <c r="G126" s="110"/>
      <c r="H126" s="110"/>
      <c r="I126" s="110"/>
      <c r="J126" s="49">
        <f>J75</f>
        <v>97.275933333333342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10" t="str">
        <f>B78</f>
        <v>MÓDULO 4 – CUSTO DE REPOSIÇÃO DO PROFISSIONAL AUSENTE</v>
      </c>
      <c r="D127" s="110"/>
      <c r="E127" s="110"/>
      <c r="F127" s="110"/>
      <c r="G127" s="110"/>
      <c r="H127" s="110"/>
      <c r="I127" s="110"/>
      <c r="J127" s="49">
        <f>J98</f>
        <v>55.530841139121762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103</v>
      </c>
      <c r="C128" s="110" t="str">
        <f>B101</f>
        <v>MÓDULO 5 – INSUMOS DIVERSOS</v>
      </c>
      <c r="D128" s="110"/>
      <c r="E128" s="110"/>
      <c r="F128" s="110"/>
      <c r="G128" s="110"/>
      <c r="H128" s="110"/>
      <c r="I128" s="110"/>
      <c r="J128" s="49">
        <f>J107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/>
      <c r="C129" s="106" t="s">
        <v>191</v>
      </c>
      <c r="D129" s="106"/>
      <c r="E129" s="106"/>
      <c r="F129" s="106"/>
      <c r="G129" s="106"/>
      <c r="H129" s="106"/>
      <c r="I129" s="106"/>
      <c r="J129" s="52">
        <f>(SUM(J124:J128))</f>
        <v>3143.0541078057886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119</v>
      </c>
      <c r="C130" s="110" t="str">
        <f>B110</f>
        <v>MÓDULO 6 – CUSTOS INDIRETOS, TRIBUTOS E LUCRO</v>
      </c>
      <c r="D130" s="110"/>
      <c r="E130" s="110"/>
      <c r="F130" s="110"/>
      <c r="G130" s="110"/>
      <c r="H130" s="110"/>
      <c r="I130" s="110"/>
      <c r="J130" s="49">
        <f>J119</f>
        <v>97.207859004302748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6" t="s">
        <v>192</v>
      </c>
      <c r="C131" s="106"/>
      <c r="D131" s="106"/>
      <c r="E131" s="106"/>
      <c r="F131" s="106"/>
      <c r="G131" s="106"/>
      <c r="H131" s="106"/>
      <c r="I131" s="106"/>
      <c r="J131" s="52">
        <f>(SUM(J129:J130))</f>
        <v>3240.2619668100915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7" t="s">
        <v>193</v>
      </c>
      <c r="D132" s="107"/>
      <c r="E132" s="107"/>
      <c r="F132" s="107"/>
      <c r="G132" s="107"/>
      <c r="H132" s="107"/>
      <c r="I132" s="48">
        <f>F10</f>
        <v>2</v>
      </c>
      <c r="J132" s="52">
        <f>J131*I132</f>
        <v>6480.523933620183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 t="s">
        <v>194</v>
      </c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>
        <f>J131/J28</f>
        <v>2.0824305699293646</v>
      </c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4.2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4.2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4.2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4.2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4.2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4.2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4.2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4.2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4.2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4.2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4.2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4.2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4.2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4.2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4.2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4.2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4.2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4.2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4.2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4.2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4.2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4.2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4.2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4.2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4.2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4.2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4.2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4.2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4.2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4.2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4.2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4.2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4.2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4.2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4.2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4.2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4.2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4.2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4.2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4.2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4.2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4.2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4.2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4.2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4.2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4.2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4.2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4.2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4.2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4.2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4.2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4.2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4.2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4.2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4.2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4.2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4.2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4.2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4.2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4.2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4.2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4.2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4.2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4.2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4.2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4.2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4.2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4.2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4.2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4.2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4.2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4.2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4.2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4.2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4.2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4.2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4.2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4.2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4.2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4.2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4.2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4.2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4.2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4.2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4.2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4.2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4.2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4.2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4.2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4.2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4.2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4.2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4.2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4.2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4.2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4.2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4.2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4.2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4.2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4.2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4.2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4.2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4.2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4.2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4.2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4.2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4.2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4.2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4.2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4.2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4.2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4.2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4.2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4.2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4.2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4.2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4.2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4.2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4.2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4.2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4.2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4.2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4.2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4.2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4.2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4.2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4.2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4.2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4.2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4.2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4.2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4.2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4.2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4.2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4.2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4.2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4.2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4.2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4.2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4.2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4.2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4.2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4.2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4.2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4.2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4.2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4.2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4.2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4.2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4.2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4.2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4.2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4.2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4.2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4.2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4.2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4.2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4.2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4.2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4.2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4.2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4.2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4.2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4.2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4.2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4.2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4.2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4.2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4.2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4.2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4.2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4.2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4.2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4.2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4.2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4.2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4.2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4.2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4.2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4.2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4.2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4.2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4.2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4.2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4.2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4.2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4.2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4.2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4.2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4.2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4.2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4.2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4.2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4.2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4.2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4.2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4.2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4.2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4.2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4.2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4.2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4.2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4.2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4.2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4.2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4.2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4.2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4.2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4.2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4.2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4.2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4.2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4.2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4.2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4.2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4.2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4.2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4.2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4.2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4.2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4.2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4.2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4.2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4.2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4.2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4.2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4.2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4.2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4.2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4.2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4.2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4.2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4.2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4.2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4.2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4.2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4.2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4.2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4.2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4.2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4.2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4.2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4.2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4.2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4.2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4.2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4.2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4.2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4.2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4.2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4.2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4.2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4.2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4.2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4.2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4.2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4.2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4.2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4.2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4.2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4.2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4.2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4.2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4.2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4.2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4.2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4.2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4.2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4.2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4.2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4.2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4.2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4.2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4.2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4.2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4.2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4.2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4.2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4.2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4.2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4.2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4.2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4.2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4.2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4.2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4.2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4.2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4.2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4.2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4.2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4.2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4.2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4.2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4.2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4.2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4.2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4.2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4.2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4.2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4.2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4.2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4.2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4.2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4.2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4.2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4.2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4.2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4.2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4.2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4.2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4.2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4.2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4.2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4.2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4.2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4.2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4.2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4.2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4.2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4.2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4.2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4.2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4.2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4.2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4.2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4.2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4.2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4.2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4.2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4.2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4.2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4.2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4.2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4.2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4.2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4.2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4.2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4.2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4.2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4.2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4.2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4.2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4.2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4.2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4.2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4.2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4.2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4.2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4.2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4.2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4.2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4.2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4.2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4.2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4.2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4.2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4.2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4.2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4.2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4.2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4.2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4.2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4.2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4.2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4.2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4.2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4.2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4.2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4.2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4.2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4.2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4.2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4.2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4.2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4.2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4.2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4.2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4.2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4.2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4.2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4.2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4.2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4.2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4.2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4.2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4.2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4.2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4.2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4.2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4.2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4.2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4.2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4.2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4.2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4.2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4.2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4.2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4.2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4.2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4.2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4.2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4.2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4.2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4.2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4.2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4.2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4.2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4.2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4.2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4.2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4.2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4.2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4.2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4.2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4.2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4.2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4.2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4.2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4.2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4.2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4.2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4.2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4.2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4.2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4.2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4.2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4.2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4.2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4.2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4.2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4.2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4.2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4.2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4.2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4.2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4.2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4.2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4.2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4.2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4.2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4.2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4.2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4.2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4.2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4.2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4.2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4.2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4.2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4.2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4.2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4.2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4.2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4.2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4.2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4.2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4.2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4.2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4.2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4.2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4.2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4.2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4.2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4.2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4.2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4.2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4.2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4.2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4.2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4.2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4.2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4.2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4.2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4.2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4.2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4.2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4.2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4.2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4.2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4.2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4.2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4.2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4.2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4.2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4.2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4.2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4.2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4.2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4.2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4.2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4.2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4.2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4.2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4.2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4.2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4.2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4.2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4.2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4.2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4.2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4.2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4.2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4.2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4.2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4.2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4.2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4.2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4.2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4.2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4.2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4.2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4.2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4.2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4.2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4.2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4.2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4.2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4.2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4.2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4.2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4.2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4.2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4.2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4.2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4.2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4.2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4.2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4.2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4.2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4.2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4.2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4.2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4.2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4.2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4.2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4.2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4.2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4.2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4.2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4.2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4.2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4.2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4.2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4.2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4.2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4.2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4.2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4.2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4.2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4.2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4.2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4.2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4.2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4.2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4.2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4.2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4.2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4.2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4.2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4.2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4.2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4.2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4.2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4.2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4.2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4.2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4.2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4.2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4.2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4.2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4.2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4.2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4.2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4.2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4.2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4.2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4.2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4.2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4.2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4.2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4.2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4.2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4.2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4.2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4.2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4.2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4.2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4.2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4.2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4.2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4.2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4.2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4.2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4.2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4.2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4.2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4.2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4.2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4.2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4.2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4.2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4.2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4.2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4.2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4.2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4.2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4.2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4.2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4.2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4.2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4.2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4.2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4.2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4.2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4.2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4.2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4.2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4.2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4.2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4.2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4.2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4.2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4.2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4.2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4.2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4.2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4.2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4.2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4.2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4.2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4.2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4.2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4.2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4.2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4.2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4.2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4.2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4.2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4.2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4.2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4.2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4.2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4.2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4.2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4.2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4.2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4.2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4.2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4.2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4.2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4.2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4.2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4.2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4.2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4.2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4.2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4.2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4.2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4.2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4.2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4.2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4.2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4.2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4.2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4.2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4.2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4.2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algorithmName="SHA-512" hashValue="Ok5xi1XQqbHTII6eqYg5+ObtCneXRUbx3/ZIo2QQZ86qgKJzwOmltUzfWMhbPJF0CgVlpYSUywtRTCCFM46O6A==" saltValue="mIBYV8txCl2exzzEAvcDLA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6:J66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47" firstPageNumber="0" orientation="portrait" horizontalDpi="300" verticalDpi="300" r:id="rId1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223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42">
        <v>1752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9"/>
      <c r="J23" s="128">
        <f>J15</f>
        <v>1752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36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36">
        <v>0.4</v>
      </c>
      <c r="J25" s="128">
        <f>1100*I25</f>
        <v>440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6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29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>
        <f>SUM(J23:J27)</f>
        <v>2192</v>
      </c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>
        <f>J28</f>
        <v>2192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>
        <f>(1/12)</f>
        <v>8.3333333333333329E-2</v>
      </c>
      <c r="J34" s="49">
        <f>$J$33*I34</f>
        <v>182.66666666666666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>
        <f>(1/12)+((1/12)/3)</f>
        <v>0.1111111111111111</v>
      </c>
      <c r="J35" s="49">
        <f>$J$33*I35</f>
        <v>243.55555555555554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0.19444444444444442</v>
      </c>
      <c r="J36" s="52">
        <f>SUM(J34:J35)</f>
        <v>426.22222222222217</v>
      </c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>
        <f>J28+J36</f>
        <v>2618.2222222222222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>
        <v>0.2</v>
      </c>
      <c r="J40" s="49">
        <f t="shared" ref="J40:J47" si="0">$J$39*I40</f>
        <v>523.6444444444445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>
        <v>2.5000000000000001E-2</v>
      </c>
      <c r="J41" s="49">
        <f t="shared" si="0"/>
        <v>65.455555555555563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63">
        <v>0</v>
      </c>
      <c r="J42" s="49">
        <f t="shared" si="0"/>
        <v>0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>
        <v>1.4999999999999999E-2</v>
      </c>
      <c r="J43" s="49">
        <f t="shared" si="0"/>
        <v>39.273333333333333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>
        <v>0.01</v>
      </c>
      <c r="J44" s="49">
        <f t="shared" si="0"/>
        <v>26.182222222222222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>
        <v>6.0000000000000001E-3</v>
      </c>
      <c r="J45" s="49">
        <f t="shared" si="0"/>
        <v>15.709333333333333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>
        <v>2E-3</v>
      </c>
      <c r="J46" s="49">
        <f t="shared" si="0"/>
        <v>5.2364444444444445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>
        <v>0.08</v>
      </c>
      <c r="J47" s="49">
        <f t="shared" si="0"/>
        <v>209.45777777777778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0.33800000000000002</v>
      </c>
      <c r="J48" s="52">
        <f>SUM(J40:J47)</f>
        <v>884.95911111111116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57"/>
      <c r="J50" s="48" t="s">
        <v>98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66"/>
      <c r="B51" s="48" t="s">
        <v>70</v>
      </c>
      <c r="C51" s="110" t="s">
        <v>127</v>
      </c>
      <c r="D51" s="110"/>
      <c r="E51" s="110"/>
      <c r="F51" s="110"/>
      <c r="G51" s="110"/>
      <c r="H51" s="110"/>
      <c r="I51" s="132"/>
      <c r="J51" s="128">
        <f>((26*3.25*2)-(1100*0.01))</f>
        <v>158</v>
      </c>
      <c r="K51" s="68"/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4.25" customHeight="1" x14ac:dyDescent="0.2">
      <c r="A52" s="36"/>
      <c r="B52" s="48" t="s">
        <v>72</v>
      </c>
      <c r="C52" s="110" t="s">
        <v>128</v>
      </c>
      <c r="D52" s="110"/>
      <c r="E52" s="110"/>
      <c r="F52" s="110"/>
      <c r="G52" s="110"/>
      <c r="H52" s="110"/>
      <c r="I52" s="128">
        <v>13.5</v>
      </c>
      <c r="J52" s="128">
        <f>I52*26-(1100*0.005)</f>
        <v>345.5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75</v>
      </c>
      <c r="C53" s="110" t="s">
        <v>129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78</v>
      </c>
      <c r="C54" s="110" t="s">
        <v>130</v>
      </c>
      <c r="D54" s="110"/>
      <c r="E54" s="110"/>
      <c r="F54" s="110"/>
      <c r="G54" s="110"/>
      <c r="H54" s="110"/>
      <c r="I54" s="128"/>
      <c r="J54" s="69">
        <v>0</v>
      </c>
      <c r="K54" s="70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103</v>
      </c>
      <c r="C55" s="110" t="s">
        <v>131</v>
      </c>
      <c r="D55" s="110"/>
      <c r="E55" s="110"/>
      <c r="F55" s="110"/>
      <c r="G55" s="110"/>
      <c r="H55" s="110"/>
      <c r="I55" s="130"/>
      <c r="J55" s="128">
        <f>I55*0.3</f>
        <v>0</v>
      </c>
      <c r="K55" s="71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119</v>
      </c>
      <c r="C56" s="110" t="s">
        <v>132</v>
      </c>
      <c r="D56" s="110"/>
      <c r="E56" s="110"/>
      <c r="F56" s="110"/>
      <c r="G56" s="110"/>
      <c r="H56" s="110"/>
      <c r="I56" s="128"/>
      <c r="J56" s="128">
        <f>I56</f>
        <v>0</v>
      </c>
      <c r="K56" s="72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133</v>
      </c>
      <c r="C57" s="106"/>
      <c r="D57" s="106"/>
      <c r="E57" s="106"/>
      <c r="F57" s="106"/>
      <c r="G57" s="106"/>
      <c r="H57" s="106"/>
      <c r="I57" s="106"/>
      <c r="J57" s="52">
        <f>SUM(J51:J56)</f>
        <v>503.5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109" t="s">
        <v>134</v>
      </c>
      <c r="C59" s="109"/>
      <c r="D59" s="109"/>
      <c r="E59" s="109"/>
      <c r="F59" s="109"/>
      <c r="G59" s="109"/>
      <c r="H59" s="109"/>
      <c r="I59" s="109"/>
      <c r="J59" s="109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106" t="s">
        <v>135</v>
      </c>
      <c r="C60" s="106"/>
      <c r="D60" s="106"/>
      <c r="E60" s="106"/>
      <c r="F60" s="106"/>
      <c r="G60" s="106"/>
      <c r="H60" s="106"/>
      <c r="I60" s="106"/>
      <c r="J60" s="48" t="s">
        <v>98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48" t="s">
        <v>136</v>
      </c>
      <c r="C61" s="110" t="s">
        <v>137</v>
      </c>
      <c r="D61" s="110"/>
      <c r="E61" s="110"/>
      <c r="F61" s="110"/>
      <c r="G61" s="110"/>
      <c r="H61" s="110"/>
      <c r="I61" s="110"/>
      <c r="J61" s="49">
        <f>J36</f>
        <v>426.22222222222217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138</v>
      </c>
      <c r="C62" s="110" t="s">
        <v>139</v>
      </c>
      <c r="D62" s="110"/>
      <c r="E62" s="110"/>
      <c r="F62" s="110"/>
      <c r="G62" s="110"/>
      <c r="H62" s="110"/>
      <c r="I62" s="110"/>
      <c r="J62" s="49">
        <f>J48</f>
        <v>884.95911111111116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140</v>
      </c>
      <c r="C63" s="110" t="s">
        <v>141</v>
      </c>
      <c r="D63" s="110"/>
      <c r="E63" s="110"/>
      <c r="F63" s="110"/>
      <c r="G63" s="110"/>
      <c r="H63" s="110"/>
      <c r="I63" s="110"/>
      <c r="J63" s="49">
        <f>J57</f>
        <v>503.5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66"/>
      <c r="B64" s="106" t="s">
        <v>142</v>
      </c>
      <c r="C64" s="106"/>
      <c r="D64" s="106"/>
      <c r="E64" s="106"/>
      <c r="F64" s="106"/>
      <c r="G64" s="106"/>
      <c r="H64" s="106"/>
      <c r="I64" s="106"/>
      <c r="J64" s="52">
        <f>SUM(J61:J63)</f>
        <v>1814.6813333333334</v>
      </c>
      <c r="K64" s="53"/>
      <c r="L64" s="68"/>
      <c r="M64" s="68"/>
      <c r="N64" s="68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4.25" customHeight="1" x14ac:dyDescent="0.2">
      <c r="A65" s="36"/>
      <c r="B65" s="117"/>
      <c r="C65" s="117"/>
      <c r="D65" s="117"/>
      <c r="E65" s="117"/>
      <c r="F65" s="117"/>
      <c r="G65" s="117"/>
      <c r="H65" s="117"/>
      <c r="I65" s="117"/>
      <c r="J65" s="117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73"/>
      <c r="C66" s="73"/>
      <c r="D66" s="73"/>
      <c r="E66" s="73"/>
      <c r="F66" s="73"/>
      <c r="G66" s="73"/>
      <c r="H66" s="73"/>
      <c r="I66" s="73"/>
      <c r="J66" s="73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109" t="s">
        <v>143</v>
      </c>
      <c r="C67" s="109"/>
      <c r="D67" s="109"/>
      <c r="E67" s="109"/>
      <c r="F67" s="109"/>
      <c r="G67" s="109"/>
      <c r="H67" s="109"/>
      <c r="I67" s="109"/>
      <c r="J67" s="109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>
        <v>3</v>
      </c>
      <c r="C68" s="106" t="s">
        <v>144</v>
      </c>
      <c r="D68" s="106"/>
      <c r="E68" s="106"/>
      <c r="F68" s="106"/>
      <c r="G68" s="106"/>
      <c r="H68" s="106"/>
      <c r="I68" s="48" t="s">
        <v>97</v>
      </c>
      <c r="J68" s="48" t="s">
        <v>98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106" t="s">
        <v>108</v>
      </c>
      <c r="C69" s="106"/>
      <c r="D69" s="106"/>
      <c r="E69" s="106"/>
      <c r="F69" s="106"/>
      <c r="G69" s="106"/>
      <c r="H69" s="106"/>
      <c r="I69" s="106"/>
      <c r="J69" s="62">
        <f>J28</f>
        <v>2192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70</v>
      </c>
      <c r="C70" s="110" t="s">
        <v>145</v>
      </c>
      <c r="D70" s="110"/>
      <c r="E70" s="110"/>
      <c r="F70" s="110"/>
      <c r="G70" s="110"/>
      <c r="H70" s="110"/>
      <c r="I70" s="51">
        <f>((1/12)*0.05)</f>
        <v>4.1666666666666666E-3</v>
      </c>
      <c r="J70" s="49">
        <f>$J$69*I70</f>
        <v>9.1333333333333329</v>
      </c>
      <c r="K70" s="5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72</v>
      </c>
      <c r="C71" s="110" t="s">
        <v>146</v>
      </c>
      <c r="D71" s="110"/>
      <c r="E71" s="110"/>
      <c r="F71" s="110"/>
      <c r="G71" s="110"/>
      <c r="H71" s="110"/>
      <c r="I71" s="51">
        <f>I70*0.08</f>
        <v>3.3333333333333332E-4</v>
      </c>
      <c r="J71" s="49">
        <f>$J$69*I71</f>
        <v>0.73066666666666669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75</v>
      </c>
      <c r="C72" s="110" t="s">
        <v>147</v>
      </c>
      <c r="D72" s="110"/>
      <c r="E72" s="110"/>
      <c r="F72" s="110"/>
      <c r="G72" s="110"/>
      <c r="H72" s="110"/>
      <c r="I72" s="51">
        <f>(7/30)/12</f>
        <v>1.9444444444444445E-2</v>
      </c>
      <c r="J72" s="49">
        <f>$J$69*I72</f>
        <v>42.62222222222222</v>
      </c>
      <c r="K72" s="74" t="s">
        <v>148</v>
      </c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78</v>
      </c>
      <c r="C73" s="110" t="s">
        <v>149</v>
      </c>
      <c r="D73" s="110"/>
      <c r="E73" s="110"/>
      <c r="F73" s="110"/>
      <c r="G73" s="110"/>
      <c r="H73" s="110"/>
      <c r="I73" s="51">
        <f>I72*I48</f>
        <v>6.5722222222222224E-3</v>
      </c>
      <c r="J73" s="49">
        <f>$J$69*I73</f>
        <v>14.406311111111112</v>
      </c>
      <c r="K73" s="75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"/>
      <c r="B74" s="48" t="s">
        <v>103</v>
      </c>
      <c r="C74" s="110" t="s">
        <v>150</v>
      </c>
      <c r="D74" s="110"/>
      <c r="E74" s="110"/>
      <c r="F74" s="110"/>
      <c r="G74" s="110"/>
      <c r="H74" s="110"/>
      <c r="I74" s="51">
        <f>(0.4*0.08)</f>
        <v>3.2000000000000001E-2</v>
      </c>
      <c r="J74" s="49">
        <f>$J$69*I74</f>
        <v>70.144000000000005</v>
      </c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36"/>
      <c r="B75" s="106" t="s">
        <v>151</v>
      </c>
      <c r="C75" s="106"/>
      <c r="D75" s="106"/>
      <c r="E75" s="106"/>
      <c r="F75" s="106"/>
      <c r="G75" s="106"/>
      <c r="H75" s="106"/>
      <c r="I75" s="57">
        <f>SUM(I70:I74)</f>
        <v>6.2516666666666665E-2</v>
      </c>
      <c r="J75" s="52">
        <f>SUM(J70:J74)</f>
        <v>137.03653333333335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66"/>
      <c r="B76" s="116"/>
      <c r="C76" s="116"/>
      <c r="D76" s="116"/>
      <c r="E76" s="116"/>
      <c r="F76" s="116"/>
      <c r="G76" s="116"/>
      <c r="H76" s="116"/>
      <c r="I76" s="116"/>
      <c r="J76" s="116"/>
      <c r="K76" s="68"/>
      <c r="L76" s="68"/>
      <c r="M76" s="68"/>
      <c r="N76" s="68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4.25" customHeight="1" x14ac:dyDescent="0.2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36"/>
      <c r="B78" s="109" t="s">
        <v>152</v>
      </c>
      <c r="C78" s="109"/>
      <c r="D78" s="109"/>
      <c r="E78" s="109"/>
      <c r="F78" s="109"/>
      <c r="G78" s="109"/>
      <c r="H78" s="109"/>
      <c r="I78" s="109"/>
      <c r="J78" s="109"/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106" t="s">
        <v>153</v>
      </c>
      <c r="C79" s="106"/>
      <c r="D79" s="106"/>
      <c r="E79" s="106"/>
      <c r="F79" s="106"/>
      <c r="G79" s="106"/>
      <c r="H79" s="106"/>
      <c r="I79" s="48" t="s">
        <v>97</v>
      </c>
      <c r="J79" s="48" t="s">
        <v>98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12" t="s">
        <v>108</v>
      </c>
      <c r="C80" s="112"/>
      <c r="D80" s="112"/>
      <c r="E80" s="112"/>
      <c r="F80" s="112"/>
      <c r="G80" s="112"/>
      <c r="H80" s="112"/>
      <c r="I80" s="112"/>
      <c r="J80" s="76">
        <f>J28</f>
        <v>2192</v>
      </c>
      <c r="K80" s="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70</v>
      </c>
      <c r="C81" s="110" t="s">
        <v>154</v>
      </c>
      <c r="D81" s="110"/>
      <c r="E81" s="110"/>
      <c r="F81" s="110"/>
      <c r="G81" s="110"/>
      <c r="H81" s="110"/>
      <c r="I81" s="51">
        <f>I35/12</f>
        <v>9.2592592592592587E-3</v>
      </c>
      <c r="J81" s="49">
        <f t="shared" ref="J81:J86" si="1">$J$80*I81</f>
        <v>20.296296296296294</v>
      </c>
      <c r="K81" s="77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48" t="s">
        <v>72</v>
      </c>
      <c r="C82" s="110" t="s">
        <v>155</v>
      </c>
      <c r="D82" s="110"/>
      <c r="E82" s="110"/>
      <c r="F82" s="110"/>
      <c r="G82" s="110"/>
      <c r="H82" s="110"/>
      <c r="I82" s="51">
        <f>(5.96/30)*(1/12)</f>
        <v>1.6555555555555553E-2</v>
      </c>
      <c r="J82" s="49">
        <f t="shared" si="1"/>
        <v>36.289777777777772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6"/>
      <c r="B83" s="48" t="s">
        <v>75</v>
      </c>
      <c r="C83" s="110" t="s">
        <v>156</v>
      </c>
      <c r="D83" s="110"/>
      <c r="E83" s="110"/>
      <c r="F83" s="110"/>
      <c r="G83" s="110"/>
      <c r="H83" s="110"/>
      <c r="I83" s="51">
        <f>(5/30)/12*0.015</f>
        <v>2.0833333333333332E-4</v>
      </c>
      <c r="J83" s="49">
        <f t="shared" si="1"/>
        <v>0.45666666666666661</v>
      </c>
      <c r="K83" s="5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48" t="s">
        <v>78</v>
      </c>
      <c r="C84" s="113" t="s">
        <v>157</v>
      </c>
      <c r="D84" s="113"/>
      <c r="E84" s="113"/>
      <c r="F84" s="113"/>
      <c r="G84" s="113"/>
      <c r="H84" s="113"/>
      <c r="I84" s="51">
        <f>(15/30)/12*0.0078</f>
        <v>3.2499999999999999E-4</v>
      </c>
      <c r="J84" s="49">
        <f t="shared" si="1"/>
        <v>0.71239999999999992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36"/>
      <c r="B85" s="48" t="s">
        <v>103</v>
      </c>
      <c r="C85" s="110" t="s">
        <v>158</v>
      </c>
      <c r="D85" s="110"/>
      <c r="E85" s="110"/>
      <c r="F85" s="110"/>
      <c r="G85" s="110"/>
      <c r="H85" s="110"/>
      <c r="I85" s="51">
        <f>(0.0144*0.1*0.4509*6/12)</f>
        <v>3.2464800000000003E-4</v>
      </c>
      <c r="J85" s="49">
        <f t="shared" si="1"/>
        <v>0.71162841600000004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119</v>
      </c>
      <c r="C86" s="114" t="s">
        <v>159</v>
      </c>
      <c r="D86" s="114"/>
      <c r="E86" s="114"/>
      <c r="F86" s="114"/>
      <c r="G86" s="114"/>
      <c r="H86" s="114"/>
      <c r="I86" s="51">
        <f>SUM(I81:I85)*I48</f>
        <v>9.0154050980740738E-3</v>
      </c>
      <c r="J86" s="49">
        <f t="shared" si="1"/>
        <v>19.761767974978369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66"/>
      <c r="B87" s="106" t="s">
        <v>160</v>
      </c>
      <c r="C87" s="106"/>
      <c r="D87" s="106"/>
      <c r="E87" s="106"/>
      <c r="F87" s="106"/>
      <c r="G87" s="106"/>
      <c r="H87" s="106"/>
      <c r="I87" s="57">
        <f>SUM(I81:I86)</f>
        <v>3.5688201246222219E-2</v>
      </c>
      <c r="J87" s="52">
        <f>SUM(J81:J86)</f>
        <v>78.228537131719094</v>
      </c>
      <c r="K87" s="53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2">
      <c r="A88" s="36"/>
      <c r="B88" s="115"/>
      <c r="C88" s="115"/>
      <c r="D88" s="115"/>
      <c r="E88" s="115"/>
      <c r="F88" s="115"/>
      <c r="G88" s="115"/>
      <c r="H88" s="115"/>
      <c r="I88" s="115"/>
      <c r="J88" s="115"/>
      <c r="K88" s="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106" t="s">
        <v>161</v>
      </c>
      <c r="C89" s="106"/>
      <c r="D89" s="106"/>
      <c r="E89" s="106"/>
      <c r="F89" s="106"/>
      <c r="G89" s="106"/>
      <c r="H89" s="106"/>
      <c r="I89" s="48" t="s">
        <v>97</v>
      </c>
      <c r="J89" s="48" t="s">
        <v>98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7" t="s">
        <v>108</v>
      </c>
      <c r="C90" s="107"/>
      <c r="D90" s="107"/>
      <c r="E90" s="107"/>
      <c r="F90" s="107"/>
      <c r="G90" s="107"/>
      <c r="H90" s="107"/>
      <c r="I90" s="107"/>
      <c r="J90" s="78">
        <f>J28</f>
        <v>2192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70</v>
      </c>
      <c r="C91" s="110" t="s">
        <v>162</v>
      </c>
      <c r="D91" s="110"/>
      <c r="E91" s="110"/>
      <c r="F91" s="110"/>
      <c r="G91" s="110"/>
      <c r="H91" s="110"/>
      <c r="I91" s="51"/>
      <c r="J91" s="49">
        <v>0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106" t="s">
        <v>163</v>
      </c>
      <c r="C92" s="106"/>
      <c r="D92" s="106"/>
      <c r="E92" s="106"/>
      <c r="F92" s="106"/>
      <c r="G92" s="106"/>
      <c r="H92" s="106"/>
      <c r="I92" s="57"/>
      <c r="J92" s="52">
        <f>J91</f>
        <v>0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6.5" customHeight="1" x14ac:dyDescent="0.2">
      <c r="A93" s="36"/>
      <c r="B93" s="79"/>
      <c r="C93" s="79"/>
      <c r="D93" s="79"/>
      <c r="E93" s="79"/>
      <c r="F93" s="79"/>
      <c r="G93" s="79"/>
      <c r="H93" s="79"/>
      <c r="I93" s="79"/>
      <c r="J93" s="79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109" t="s">
        <v>164</v>
      </c>
      <c r="C94" s="109"/>
      <c r="D94" s="109"/>
      <c r="E94" s="109"/>
      <c r="F94" s="109"/>
      <c r="G94" s="109"/>
      <c r="H94" s="109"/>
      <c r="I94" s="109"/>
      <c r="J94" s="10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6" t="s">
        <v>165</v>
      </c>
      <c r="C95" s="106"/>
      <c r="D95" s="106"/>
      <c r="E95" s="106"/>
      <c r="F95" s="106"/>
      <c r="G95" s="106"/>
      <c r="H95" s="106"/>
      <c r="I95" s="106"/>
      <c r="J95" s="48" t="s">
        <v>98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166</v>
      </c>
      <c r="C96" s="110" t="s">
        <v>155</v>
      </c>
      <c r="D96" s="110"/>
      <c r="E96" s="110"/>
      <c r="F96" s="110"/>
      <c r="G96" s="110"/>
      <c r="H96" s="110"/>
      <c r="I96" s="110"/>
      <c r="J96" s="49">
        <f>J87</f>
        <v>78.228537131719094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48" t="s">
        <v>167</v>
      </c>
      <c r="C97" s="110" t="s">
        <v>168</v>
      </c>
      <c r="D97" s="110"/>
      <c r="E97" s="110"/>
      <c r="F97" s="110"/>
      <c r="G97" s="110"/>
      <c r="H97" s="110"/>
      <c r="I97" s="110"/>
      <c r="J97" s="49">
        <f>J92</f>
        <v>0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66"/>
      <c r="B98" s="106" t="s">
        <v>169</v>
      </c>
      <c r="C98" s="106"/>
      <c r="D98" s="106"/>
      <c r="E98" s="106"/>
      <c r="F98" s="106"/>
      <c r="G98" s="106"/>
      <c r="H98" s="106"/>
      <c r="I98" s="106"/>
      <c r="J98" s="52">
        <f>SUM(J96:J97)</f>
        <v>78.228537131719094</v>
      </c>
      <c r="K98" s="53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2">
      <c r="A99" s="36"/>
      <c r="B99" s="79"/>
      <c r="C99" s="79"/>
      <c r="D99" s="79"/>
      <c r="E99" s="79"/>
      <c r="F99" s="79"/>
      <c r="G99" s="79"/>
      <c r="H99" s="79"/>
      <c r="I99" s="79"/>
      <c r="J99" s="7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170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>
        <v>5</v>
      </c>
      <c r="C102" s="106" t="s">
        <v>171</v>
      </c>
      <c r="D102" s="106"/>
      <c r="E102" s="106"/>
      <c r="F102" s="106"/>
      <c r="G102" s="106"/>
      <c r="H102" s="106"/>
      <c r="I102" s="48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 t="s">
        <v>70</v>
      </c>
      <c r="C103" s="110" t="s">
        <v>172</v>
      </c>
      <c r="D103" s="110"/>
      <c r="E103" s="110"/>
      <c r="F103" s="110"/>
      <c r="G103" s="110"/>
      <c r="H103" s="110"/>
      <c r="I103" s="49"/>
      <c r="J103" s="49">
        <f>'Uniforme-EPI'!F77</f>
        <v>0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72</v>
      </c>
      <c r="C104" s="110" t="s">
        <v>173</v>
      </c>
      <c r="D104" s="110"/>
      <c r="E104" s="110"/>
      <c r="F104" s="110"/>
      <c r="G104" s="110"/>
      <c r="H104" s="110"/>
      <c r="I104" s="80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81" t="s">
        <v>75</v>
      </c>
      <c r="C105" s="110" t="s">
        <v>174</v>
      </c>
      <c r="D105" s="110"/>
      <c r="E105" s="110"/>
      <c r="F105" s="110"/>
      <c r="G105" s="110"/>
      <c r="H105" s="110"/>
      <c r="I105" s="82"/>
      <c r="J105" s="49">
        <f>'Uniforme-EPI'!F93</f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81" t="s">
        <v>78</v>
      </c>
      <c r="C106" s="110" t="s">
        <v>175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106" t="s">
        <v>176</v>
      </c>
      <c r="C107" s="106"/>
      <c r="D107" s="106"/>
      <c r="E107" s="106"/>
      <c r="F107" s="106"/>
      <c r="G107" s="106"/>
      <c r="H107" s="106"/>
      <c r="I107" s="83"/>
      <c r="J107" s="52">
        <f>SUM(J103:J106)</f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.5" customHeight="1" x14ac:dyDescent="0.2">
      <c r="A108" s="36"/>
      <c r="B108" s="111"/>
      <c r="C108" s="111"/>
      <c r="D108" s="111"/>
      <c r="E108" s="111"/>
      <c r="F108" s="111"/>
      <c r="G108" s="111"/>
      <c r="H108" s="111"/>
      <c r="I108" s="111"/>
      <c r="J108" s="111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177</v>
      </c>
      <c r="C110" s="109"/>
      <c r="D110" s="109"/>
      <c r="E110" s="109"/>
      <c r="F110" s="109"/>
      <c r="G110" s="109"/>
      <c r="H110" s="109"/>
      <c r="I110" s="109"/>
      <c r="J110" s="109"/>
      <c r="K110" s="53"/>
      <c r="L110" s="77"/>
      <c r="M110" s="77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6</v>
      </c>
      <c r="C111" s="106" t="s">
        <v>178</v>
      </c>
      <c r="D111" s="106"/>
      <c r="E111" s="106"/>
      <c r="F111" s="106"/>
      <c r="G111" s="106"/>
      <c r="H111" s="106"/>
      <c r="I111" s="48" t="s">
        <v>97</v>
      </c>
      <c r="J111" s="48" t="s">
        <v>98</v>
      </c>
      <c r="K111" s="5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48" t="s">
        <v>70</v>
      </c>
      <c r="C112" s="110" t="s">
        <v>179</v>
      </c>
      <c r="D112" s="110"/>
      <c r="E112" s="110"/>
      <c r="F112" s="110"/>
      <c r="G112" s="110"/>
      <c r="H112" s="110"/>
      <c r="I112" s="63">
        <v>0</v>
      </c>
      <c r="J112" s="49">
        <f>J129*I112</f>
        <v>0</v>
      </c>
      <c r="K112" s="84"/>
      <c r="L112" s="39"/>
      <c r="M112" s="39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180</v>
      </c>
      <c r="D113" s="110"/>
      <c r="E113" s="110"/>
      <c r="F113" s="110"/>
      <c r="G113" s="110"/>
      <c r="H113" s="110"/>
      <c r="I113" s="63">
        <v>0</v>
      </c>
      <c r="J113" s="49">
        <f>(J129+J112)*I113</f>
        <v>0</v>
      </c>
      <c r="K113" s="84"/>
      <c r="L113" s="39"/>
      <c r="M113" s="39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75</v>
      </c>
      <c r="C114" s="106" t="s">
        <v>181</v>
      </c>
      <c r="D114" s="106"/>
      <c r="E114" s="106"/>
      <c r="F114" s="106"/>
      <c r="G114" s="106"/>
      <c r="H114" s="106"/>
      <c r="I114" s="51"/>
      <c r="J114" s="49"/>
      <c r="K114" s="39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182</v>
      </c>
      <c r="C115" s="110" t="s">
        <v>183</v>
      </c>
      <c r="D115" s="110"/>
      <c r="E115" s="110"/>
      <c r="F115" s="110"/>
      <c r="G115" s="110"/>
      <c r="H115" s="110"/>
      <c r="I115" s="63">
        <v>0</v>
      </c>
      <c r="J115" s="49">
        <f>(($J$129+$J$112+$J$113)/(1-($I$115+$I$116+$I$117))*I115)</f>
        <v>0</v>
      </c>
      <c r="K115" s="84"/>
      <c r="L115" s="5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184</v>
      </c>
      <c r="C116" s="110" t="s">
        <v>185</v>
      </c>
      <c r="D116" s="110"/>
      <c r="E116" s="110"/>
      <c r="F116" s="110"/>
      <c r="G116" s="110"/>
      <c r="H116" s="110"/>
      <c r="I116" s="63">
        <v>0</v>
      </c>
      <c r="J116" s="49">
        <f>(($J$129+$J$112+$J$113)/(1-($I$115+$I$116+$I$117))*I116)</f>
        <v>0</v>
      </c>
      <c r="K116" s="53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186</v>
      </c>
      <c r="C117" s="110" t="s">
        <v>187</v>
      </c>
      <c r="D117" s="110"/>
      <c r="E117" s="110"/>
      <c r="F117" s="110"/>
      <c r="G117" s="110"/>
      <c r="H117" s="110"/>
      <c r="I117" s="51">
        <v>0.03</v>
      </c>
      <c r="J117" s="49">
        <f>(($J$129+$J$112+$J$113)/(1-($I$115+$I$116+$I$117))*I117)</f>
        <v>130.57566197314597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78</v>
      </c>
      <c r="C118" s="137" t="s">
        <v>175</v>
      </c>
      <c r="D118" s="137"/>
      <c r="E118" s="137"/>
      <c r="F118" s="137"/>
      <c r="G118" s="137"/>
      <c r="H118" s="137"/>
      <c r="I118" s="131"/>
      <c r="J118" s="128"/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6" t="s">
        <v>188</v>
      </c>
      <c r="C119" s="106"/>
      <c r="D119" s="106"/>
      <c r="E119" s="106"/>
      <c r="F119" s="106"/>
      <c r="G119" s="106"/>
      <c r="H119" s="106"/>
      <c r="I119" s="85">
        <f>SUM(I112:I118)</f>
        <v>0.03</v>
      </c>
      <c r="J119" s="52">
        <f>(SUM(J112:J118))</f>
        <v>130.57566197314597</v>
      </c>
      <c r="K119" s="53"/>
      <c r="L119" s="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"/>
      <c r="B120" s="54"/>
      <c r="C120" s="54"/>
      <c r="D120" s="54"/>
      <c r="E120" s="54"/>
      <c r="F120" s="54"/>
      <c r="G120" s="54"/>
      <c r="H120" s="54"/>
      <c r="I120" s="86"/>
      <c r="J120" s="56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6"/>
      <c r="B122" s="109" t="s">
        <v>189</v>
      </c>
      <c r="C122" s="109"/>
      <c r="D122" s="109"/>
      <c r="E122" s="109"/>
      <c r="F122" s="109"/>
      <c r="G122" s="109"/>
      <c r="H122" s="109"/>
      <c r="I122" s="109"/>
      <c r="J122" s="109"/>
      <c r="K122" s="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6" t="s">
        <v>190</v>
      </c>
      <c r="C123" s="106"/>
      <c r="D123" s="106"/>
      <c r="E123" s="106"/>
      <c r="F123" s="106"/>
      <c r="G123" s="106"/>
      <c r="H123" s="106"/>
      <c r="I123" s="106"/>
      <c r="J123" s="48" t="s">
        <v>98</v>
      </c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70</v>
      </c>
      <c r="C124" s="110" t="str">
        <f>B21</f>
        <v>MÓDULO 1 - COMPOSIÇÃO DA REMUNERAÇÃO</v>
      </c>
      <c r="D124" s="110"/>
      <c r="E124" s="110"/>
      <c r="F124" s="110"/>
      <c r="G124" s="110"/>
      <c r="H124" s="110"/>
      <c r="I124" s="110"/>
      <c r="J124" s="49">
        <f>J28</f>
        <v>2192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48" t="s">
        <v>72</v>
      </c>
      <c r="C125" s="110" t="str">
        <f>B31</f>
        <v>MÓDULO 2 – ENCARGOS E BENEFÍCIOS ANUAIS, MENSAIS E DIÁRIOS</v>
      </c>
      <c r="D125" s="110"/>
      <c r="E125" s="110"/>
      <c r="F125" s="110"/>
      <c r="G125" s="110"/>
      <c r="H125" s="110"/>
      <c r="I125" s="110"/>
      <c r="J125" s="49">
        <f>J64</f>
        <v>1814.6813333333334</v>
      </c>
      <c r="K125" s="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75</v>
      </c>
      <c r="C126" s="110" t="str">
        <f>B67</f>
        <v>MÓDULO 3 – PROVISÃO PARA RESCISÃO</v>
      </c>
      <c r="D126" s="110"/>
      <c r="E126" s="110"/>
      <c r="F126" s="110"/>
      <c r="G126" s="110"/>
      <c r="H126" s="110"/>
      <c r="I126" s="110"/>
      <c r="J126" s="49">
        <f>J75</f>
        <v>137.03653333333335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10" t="str">
        <f>B78</f>
        <v>MÓDULO 4 – CUSTO DE REPOSIÇÃO DO PROFISSIONAL AUSENTE</v>
      </c>
      <c r="D127" s="110"/>
      <c r="E127" s="110"/>
      <c r="F127" s="110"/>
      <c r="G127" s="110"/>
      <c r="H127" s="110"/>
      <c r="I127" s="110"/>
      <c r="J127" s="49">
        <f>J98</f>
        <v>78.228537131719094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103</v>
      </c>
      <c r="C128" s="110" t="str">
        <f>B101</f>
        <v>MÓDULO 5 – INSUMOS DIVERSOS</v>
      </c>
      <c r="D128" s="110"/>
      <c r="E128" s="110"/>
      <c r="F128" s="110"/>
      <c r="G128" s="110"/>
      <c r="H128" s="110"/>
      <c r="I128" s="110"/>
      <c r="J128" s="49">
        <f>J107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/>
      <c r="C129" s="106" t="s">
        <v>191</v>
      </c>
      <c r="D129" s="106"/>
      <c r="E129" s="106"/>
      <c r="F129" s="106"/>
      <c r="G129" s="106"/>
      <c r="H129" s="106"/>
      <c r="I129" s="106"/>
      <c r="J129" s="52">
        <f>(SUM(J124:J128))</f>
        <v>4221.9464037983862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119</v>
      </c>
      <c r="C130" s="110" t="str">
        <f>B110</f>
        <v>MÓDULO 6 – CUSTOS INDIRETOS, TRIBUTOS E LUCRO</v>
      </c>
      <c r="D130" s="110"/>
      <c r="E130" s="110"/>
      <c r="F130" s="110"/>
      <c r="G130" s="110"/>
      <c r="H130" s="110"/>
      <c r="I130" s="110"/>
      <c r="J130" s="49">
        <f>J119</f>
        <v>130.57566197314597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6" t="s">
        <v>192</v>
      </c>
      <c r="C131" s="106"/>
      <c r="D131" s="106"/>
      <c r="E131" s="106"/>
      <c r="F131" s="106"/>
      <c r="G131" s="106"/>
      <c r="H131" s="106"/>
      <c r="I131" s="106"/>
      <c r="J131" s="52">
        <f>(SUM(J129:J130))</f>
        <v>4352.5220657715317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7" t="s">
        <v>193</v>
      </c>
      <c r="D132" s="107"/>
      <c r="E132" s="107"/>
      <c r="F132" s="107"/>
      <c r="G132" s="107"/>
      <c r="H132" s="107"/>
      <c r="I132" s="48">
        <f>F10</f>
        <v>1</v>
      </c>
      <c r="J132" s="52">
        <f>J131*I132</f>
        <v>4352.5220657715317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 t="s">
        <v>194</v>
      </c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>
        <f>J131/J28</f>
        <v>1.9856396285454068</v>
      </c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algorithmName="SHA-512" hashValue="mwhNhNEGTR7UCBJkOlhdksfK3fFHC2SOK6bqOSdYiqpaCOnHhgxTC2rAZJYK/XtHM/y7QdeAmTvgW37OV/S1tw==" saltValue="8SewD/yzsvtLKBc8/HlPTg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48" firstPageNumber="0" orientation="portrait" horizontalDpi="300" verticalDpi="300" r:id="rId1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4.28515625" customWidth="1"/>
    <col min="2" max="9" width="11.42578125" customWidth="1"/>
    <col min="10" max="10" width="23.5703125" customWidth="1"/>
    <col min="11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225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 – Ad. Noturno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226</v>
      </c>
      <c r="D15" s="110"/>
      <c r="E15" s="110"/>
      <c r="F15" s="110"/>
      <c r="G15" s="110"/>
      <c r="H15" s="110"/>
      <c r="I15" s="110"/>
      <c r="J15" s="42">
        <f>Encanador!J23+Encanador!J25</f>
        <v>2192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>
        <f>(((J15/220)*(60/52.5))*0.2)</f>
        <v>2.2774025974025971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 t="s">
        <v>197</v>
      </c>
      <c r="D28" s="110"/>
      <c r="E28" s="110"/>
      <c r="F28" s="110"/>
      <c r="G28" s="110"/>
      <c r="H28" s="110"/>
      <c r="I28" s="131"/>
      <c r="J28" s="128">
        <f>(((1/26.09)*4.35)*(J15/220)*0.2)</f>
        <v>0.33224851040105924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106" t="s">
        <v>105</v>
      </c>
      <c r="C29" s="106"/>
      <c r="D29" s="106"/>
      <c r="E29" s="106"/>
      <c r="F29" s="106"/>
      <c r="G29" s="106"/>
      <c r="H29" s="106"/>
      <c r="I29" s="106"/>
      <c r="J29" s="52">
        <f>SUM(J23:J28)</f>
        <v>2.6096511078036562</v>
      </c>
      <c r="K29" s="5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 x14ac:dyDescent="0.2">
      <c r="A31" s="36"/>
      <c r="B31" s="54"/>
      <c r="C31" s="54"/>
      <c r="D31" s="54"/>
      <c r="E31" s="54"/>
      <c r="F31" s="54"/>
      <c r="G31" s="54"/>
      <c r="H31" s="54"/>
      <c r="I31" s="54"/>
      <c r="J31" s="55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9" t="s">
        <v>106</v>
      </c>
      <c r="C32" s="109"/>
      <c r="D32" s="109"/>
      <c r="E32" s="109"/>
      <c r="F32" s="109"/>
      <c r="G32" s="109"/>
      <c r="H32" s="109"/>
      <c r="I32" s="109"/>
      <c r="J32" s="109"/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107</v>
      </c>
      <c r="C33" s="106"/>
      <c r="D33" s="106"/>
      <c r="E33" s="106"/>
      <c r="F33" s="106"/>
      <c r="G33" s="106"/>
      <c r="H33" s="106"/>
      <c r="I33" s="48" t="s">
        <v>97</v>
      </c>
      <c r="J33" s="48" t="s">
        <v>98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106" t="s">
        <v>108</v>
      </c>
      <c r="C34" s="106"/>
      <c r="D34" s="106"/>
      <c r="E34" s="106"/>
      <c r="F34" s="106"/>
      <c r="G34" s="106"/>
      <c r="H34" s="106"/>
      <c r="I34" s="106"/>
      <c r="J34" s="56">
        <f>J29</f>
        <v>2.6096511078036562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70</v>
      </c>
      <c r="C35" s="110" t="s">
        <v>109</v>
      </c>
      <c r="D35" s="110"/>
      <c r="E35" s="110"/>
      <c r="F35" s="110"/>
      <c r="G35" s="110"/>
      <c r="H35" s="110"/>
      <c r="I35" s="51">
        <f>1/12</f>
        <v>8.3333333333333329E-2</v>
      </c>
      <c r="J35" s="49">
        <f>$J$34*I35</f>
        <v>0.21747092565030468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48" t="s">
        <v>72</v>
      </c>
      <c r="C36" s="110" t="s">
        <v>110</v>
      </c>
      <c r="D36" s="110"/>
      <c r="E36" s="110"/>
      <c r="F36" s="110"/>
      <c r="G36" s="110"/>
      <c r="H36" s="110"/>
      <c r="I36" s="51">
        <f>((1/12)+(1/12)/3)</f>
        <v>0.1111111111111111</v>
      </c>
      <c r="J36" s="49">
        <f>$J$34*I36</f>
        <v>0.2899612342004062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106" t="s">
        <v>111</v>
      </c>
      <c r="C37" s="106"/>
      <c r="D37" s="106"/>
      <c r="E37" s="106"/>
      <c r="F37" s="106"/>
      <c r="G37" s="106"/>
      <c r="H37" s="106"/>
      <c r="I37" s="57">
        <f>I35+I36</f>
        <v>0.19444444444444442</v>
      </c>
      <c r="J37" s="52">
        <f>SUM(J35:J36)</f>
        <v>0.50743215985071088</v>
      </c>
      <c r="K37" s="5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58"/>
      <c r="C38" s="59"/>
      <c r="D38" s="59"/>
      <c r="E38" s="59"/>
      <c r="F38" s="59"/>
      <c r="G38" s="59"/>
      <c r="H38" s="59"/>
      <c r="I38" s="60"/>
      <c r="J38" s="61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112</v>
      </c>
      <c r="C39" s="106"/>
      <c r="D39" s="106"/>
      <c r="E39" s="106"/>
      <c r="F39" s="106"/>
      <c r="G39" s="106"/>
      <c r="H39" s="106"/>
      <c r="I39" s="48" t="s">
        <v>97</v>
      </c>
      <c r="J39" s="48" t="s">
        <v>98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106" t="s">
        <v>113</v>
      </c>
      <c r="C40" s="106"/>
      <c r="D40" s="106"/>
      <c r="E40" s="106"/>
      <c r="F40" s="106"/>
      <c r="G40" s="106"/>
      <c r="H40" s="106"/>
      <c r="I40" s="106"/>
      <c r="J40" s="62">
        <f>J29+J37</f>
        <v>3.1170832676543672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48" t="s">
        <v>70</v>
      </c>
      <c r="C41" s="110" t="s">
        <v>114</v>
      </c>
      <c r="D41" s="110"/>
      <c r="E41" s="110"/>
      <c r="F41" s="110"/>
      <c r="G41" s="110"/>
      <c r="H41" s="110"/>
      <c r="I41" s="51">
        <v>0.2</v>
      </c>
      <c r="J41" s="49">
        <f t="shared" ref="J41:J48" si="0">$J$40*I41</f>
        <v>0.6234166535308735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48" t="s">
        <v>72</v>
      </c>
      <c r="C42" s="110" t="s">
        <v>115</v>
      </c>
      <c r="D42" s="110"/>
      <c r="E42" s="110"/>
      <c r="F42" s="110"/>
      <c r="G42" s="110"/>
      <c r="H42" s="110"/>
      <c r="I42" s="51">
        <v>2.5000000000000001E-2</v>
      </c>
      <c r="J42" s="49">
        <f t="shared" si="0"/>
        <v>7.7927081691359187E-2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48" t="s">
        <v>75</v>
      </c>
      <c r="C43" s="110" t="s">
        <v>116</v>
      </c>
      <c r="D43" s="110"/>
      <c r="E43" s="110"/>
      <c r="F43" s="110"/>
      <c r="G43" s="110"/>
      <c r="H43" s="110"/>
      <c r="I43" s="63">
        <v>0</v>
      </c>
      <c r="J43" s="49">
        <f t="shared" si="0"/>
        <v>0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78</v>
      </c>
      <c r="C44" s="110" t="s">
        <v>117</v>
      </c>
      <c r="D44" s="110"/>
      <c r="E44" s="110"/>
      <c r="F44" s="110"/>
      <c r="G44" s="110"/>
      <c r="H44" s="110"/>
      <c r="I44" s="51">
        <v>1.4999999999999999E-2</v>
      </c>
      <c r="J44" s="49">
        <f t="shared" si="0"/>
        <v>4.6756249014815503E-2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103</v>
      </c>
      <c r="C45" s="110" t="s">
        <v>118</v>
      </c>
      <c r="D45" s="110"/>
      <c r="E45" s="110"/>
      <c r="F45" s="110"/>
      <c r="G45" s="110"/>
      <c r="H45" s="110"/>
      <c r="I45" s="51">
        <v>0.01</v>
      </c>
      <c r="J45" s="49">
        <f t="shared" si="0"/>
        <v>3.1170832676543671E-2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119</v>
      </c>
      <c r="C46" s="110" t="s">
        <v>120</v>
      </c>
      <c r="D46" s="110"/>
      <c r="E46" s="110"/>
      <c r="F46" s="110"/>
      <c r="G46" s="110"/>
      <c r="H46" s="110"/>
      <c r="I46" s="51">
        <v>6.0000000000000001E-3</v>
      </c>
      <c r="J46" s="49">
        <f t="shared" si="0"/>
        <v>1.8702499605926202E-2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121</v>
      </c>
      <c r="C47" s="110" t="s">
        <v>122</v>
      </c>
      <c r="D47" s="110"/>
      <c r="E47" s="110"/>
      <c r="F47" s="110"/>
      <c r="G47" s="110"/>
      <c r="H47" s="110"/>
      <c r="I47" s="51">
        <v>2E-3</v>
      </c>
      <c r="J47" s="49">
        <f t="shared" si="0"/>
        <v>6.2341665353087342E-3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48" t="s">
        <v>123</v>
      </c>
      <c r="C48" s="110" t="s">
        <v>124</v>
      </c>
      <c r="D48" s="110"/>
      <c r="E48" s="110"/>
      <c r="F48" s="110"/>
      <c r="G48" s="110"/>
      <c r="H48" s="110"/>
      <c r="I48" s="51">
        <v>0.08</v>
      </c>
      <c r="J48" s="49">
        <f t="shared" si="0"/>
        <v>0.24936666141234937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106" t="s">
        <v>125</v>
      </c>
      <c r="C49" s="106"/>
      <c r="D49" s="106"/>
      <c r="E49" s="106"/>
      <c r="F49" s="106"/>
      <c r="G49" s="106"/>
      <c r="H49" s="106"/>
      <c r="I49" s="57">
        <f>SUM(I41:I48)</f>
        <v>0.33800000000000002</v>
      </c>
      <c r="J49" s="52">
        <f>SUM(J41:J48)</f>
        <v>1.053574144467176</v>
      </c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2"/>
      <c r="C50" s="54"/>
      <c r="D50" s="54"/>
      <c r="E50" s="54"/>
      <c r="F50" s="54"/>
      <c r="G50" s="54"/>
      <c r="H50" s="54"/>
      <c r="I50" s="64"/>
      <c r="J50" s="65"/>
      <c r="K50" s="5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6"/>
      <c r="B51" s="106" t="s">
        <v>126</v>
      </c>
      <c r="C51" s="106"/>
      <c r="D51" s="106"/>
      <c r="E51" s="106"/>
      <c r="F51" s="106"/>
      <c r="G51" s="106"/>
      <c r="H51" s="106"/>
      <c r="I51" s="57"/>
      <c r="J51" s="48" t="s">
        <v>98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66"/>
      <c r="B52" s="48" t="s">
        <v>70</v>
      </c>
      <c r="C52" s="110" t="s">
        <v>127</v>
      </c>
      <c r="D52" s="110"/>
      <c r="E52" s="110"/>
      <c r="F52" s="110"/>
      <c r="G52" s="110"/>
      <c r="H52" s="110"/>
      <c r="I52" s="132"/>
      <c r="J52" s="128">
        <v>0</v>
      </c>
      <c r="K52" s="68"/>
      <c r="L52" s="68"/>
      <c r="M52" s="68"/>
      <c r="N52" s="68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4.25" customHeight="1" x14ac:dyDescent="0.2">
      <c r="A53" s="36"/>
      <c r="B53" s="48" t="s">
        <v>72</v>
      </c>
      <c r="C53" s="110" t="s">
        <v>128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75</v>
      </c>
      <c r="C54" s="110" t="s">
        <v>129</v>
      </c>
      <c r="D54" s="110"/>
      <c r="E54" s="110"/>
      <c r="F54" s="110"/>
      <c r="G54" s="110"/>
      <c r="H54" s="110"/>
      <c r="I54" s="128"/>
      <c r="J54" s="128">
        <v>0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78</v>
      </c>
      <c r="C55" s="110" t="s">
        <v>130</v>
      </c>
      <c r="D55" s="110"/>
      <c r="E55" s="110"/>
      <c r="F55" s="110"/>
      <c r="G55" s="110"/>
      <c r="H55" s="110"/>
      <c r="I55" s="133"/>
      <c r="J55" s="133">
        <v>0</v>
      </c>
      <c r="K55" s="70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103</v>
      </c>
      <c r="C56" s="110" t="s">
        <v>131</v>
      </c>
      <c r="D56" s="110"/>
      <c r="E56" s="110"/>
      <c r="F56" s="110"/>
      <c r="G56" s="110"/>
      <c r="H56" s="110"/>
      <c r="I56" s="133">
        <v>0</v>
      </c>
      <c r="J56" s="133">
        <v>0</v>
      </c>
      <c r="K56" s="71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48" t="s">
        <v>119</v>
      </c>
      <c r="C57" s="110" t="s">
        <v>132</v>
      </c>
      <c r="D57" s="110"/>
      <c r="E57" s="110"/>
      <c r="F57" s="110"/>
      <c r="G57" s="110"/>
      <c r="H57" s="110"/>
      <c r="I57" s="133">
        <v>0</v>
      </c>
      <c r="J57" s="133">
        <v>0</v>
      </c>
      <c r="K57" s="72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106" t="s">
        <v>133</v>
      </c>
      <c r="C58" s="106"/>
      <c r="D58" s="106"/>
      <c r="E58" s="106"/>
      <c r="F58" s="106"/>
      <c r="G58" s="106"/>
      <c r="H58" s="106"/>
      <c r="I58" s="106"/>
      <c r="J58" s="52">
        <f>SUM(J52:J57)</f>
        <v>0</v>
      </c>
      <c r="K58" s="5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2"/>
      <c r="C59" s="54"/>
      <c r="D59" s="54"/>
      <c r="E59" s="54"/>
      <c r="F59" s="54"/>
      <c r="G59" s="54"/>
      <c r="H59" s="54"/>
      <c r="I59" s="64"/>
      <c r="J59" s="65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109" t="s">
        <v>134</v>
      </c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106" t="s">
        <v>135</v>
      </c>
      <c r="C61" s="106"/>
      <c r="D61" s="106"/>
      <c r="E61" s="106"/>
      <c r="F61" s="106"/>
      <c r="G61" s="106"/>
      <c r="H61" s="106"/>
      <c r="I61" s="106"/>
      <c r="J61" s="48" t="s">
        <v>98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6"/>
      <c r="B62" s="48" t="s">
        <v>136</v>
      </c>
      <c r="C62" s="110" t="s">
        <v>137</v>
      </c>
      <c r="D62" s="110"/>
      <c r="E62" s="110"/>
      <c r="F62" s="110"/>
      <c r="G62" s="110"/>
      <c r="H62" s="110"/>
      <c r="I62" s="110"/>
      <c r="J62" s="49">
        <f>J37</f>
        <v>0.50743215985071088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138</v>
      </c>
      <c r="C63" s="110" t="s">
        <v>139</v>
      </c>
      <c r="D63" s="110"/>
      <c r="E63" s="110"/>
      <c r="F63" s="110"/>
      <c r="G63" s="110"/>
      <c r="H63" s="110"/>
      <c r="I63" s="110"/>
      <c r="J63" s="49">
        <f>J49</f>
        <v>1.053574144467176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48" t="s">
        <v>140</v>
      </c>
      <c r="C64" s="110" t="s">
        <v>141</v>
      </c>
      <c r="D64" s="110"/>
      <c r="E64" s="110"/>
      <c r="F64" s="110"/>
      <c r="G64" s="110"/>
      <c r="H64" s="110"/>
      <c r="I64" s="110"/>
      <c r="J64" s="49">
        <f>J58</f>
        <v>0</v>
      </c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66"/>
      <c r="B65" s="106" t="s">
        <v>142</v>
      </c>
      <c r="C65" s="106"/>
      <c r="D65" s="106"/>
      <c r="E65" s="106"/>
      <c r="F65" s="106"/>
      <c r="G65" s="106"/>
      <c r="H65" s="106"/>
      <c r="I65" s="106"/>
      <c r="J65" s="52">
        <f>SUM(J62:J64)</f>
        <v>1.5610063043178868</v>
      </c>
      <c r="K65" s="53"/>
      <c r="L65" s="68"/>
      <c r="M65" s="68"/>
      <c r="N65" s="68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4.25" customHeight="1" x14ac:dyDescent="0.2">
      <c r="A66" s="36"/>
      <c r="B66" s="117"/>
      <c r="C66" s="117"/>
      <c r="D66" s="117"/>
      <c r="E66" s="117"/>
      <c r="F66" s="117"/>
      <c r="G66" s="117"/>
      <c r="H66" s="117"/>
      <c r="I66" s="117"/>
      <c r="J66" s="117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73"/>
      <c r="C67" s="73"/>
      <c r="D67" s="73"/>
      <c r="E67" s="73"/>
      <c r="F67" s="73"/>
      <c r="G67" s="73"/>
      <c r="H67" s="73"/>
      <c r="I67" s="73"/>
      <c r="J67" s="73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109" t="s">
        <v>143</v>
      </c>
      <c r="C68" s="109"/>
      <c r="D68" s="109"/>
      <c r="E68" s="109"/>
      <c r="F68" s="109"/>
      <c r="G68" s="109"/>
      <c r="H68" s="109"/>
      <c r="I68" s="109"/>
      <c r="J68" s="109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48">
        <v>3</v>
      </c>
      <c r="C69" s="106" t="s">
        <v>144</v>
      </c>
      <c r="D69" s="106"/>
      <c r="E69" s="106"/>
      <c r="F69" s="106"/>
      <c r="G69" s="106"/>
      <c r="H69" s="106"/>
      <c r="I69" s="48" t="s">
        <v>97</v>
      </c>
      <c r="J69" s="48" t="s">
        <v>98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106" t="s">
        <v>108</v>
      </c>
      <c r="C70" s="106"/>
      <c r="D70" s="106"/>
      <c r="E70" s="106"/>
      <c r="F70" s="106"/>
      <c r="G70" s="106"/>
      <c r="H70" s="106"/>
      <c r="I70" s="106"/>
      <c r="J70" s="62">
        <f>J29</f>
        <v>2.6096511078036562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70</v>
      </c>
      <c r="C71" s="110" t="s">
        <v>145</v>
      </c>
      <c r="D71" s="110"/>
      <c r="E71" s="110"/>
      <c r="F71" s="110"/>
      <c r="G71" s="110"/>
      <c r="H71" s="110"/>
      <c r="I71" s="51">
        <f>((1/12)*0.05)</f>
        <v>4.1666666666666666E-3</v>
      </c>
      <c r="J71" s="49">
        <f>$J$70*I71</f>
        <v>1.0873546282515235E-2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72</v>
      </c>
      <c r="C72" s="110" t="s">
        <v>146</v>
      </c>
      <c r="D72" s="110"/>
      <c r="E72" s="110"/>
      <c r="F72" s="110"/>
      <c r="G72" s="110"/>
      <c r="H72" s="110"/>
      <c r="I72" s="51">
        <f>I71*0.08</f>
        <v>3.3333333333333332E-4</v>
      </c>
      <c r="J72" s="49">
        <f>$J$70*I72</f>
        <v>8.6988370260121864E-4</v>
      </c>
      <c r="K72" s="5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75</v>
      </c>
      <c r="C73" s="110" t="s">
        <v>147</v>
      </c>
      <c r="D73" s="110"/>
      <c r="E73" s="110"/>
      <c r="F73" s="110"/>
      <c r="G73" s="110"/>
      <c r="H73" s="110"/>
      <c r="I73" s="51">
        <f>(7/30)/12</f>
        <v>1.9444444444444445E-2</v>
      </c>
      <c r="J73" s="49">
        <f>$J$70*I73</f>
        <v>5.0743215985071095E-2</v>
      </c>
      <c r="K73" s="74" t="s">
        <v>148</v>
      </c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48" t="s">
        <v>78</v>
      </c>
      <c r="C74" s="110" t="s">
        <v>149</v>
      </c>
      <c r="D74" s="110"/>
      <c r="E74" s="110"/>
      <c r="F74" s="110"/>
      <c r="G74" s="110"/>
      <c r="H74" s="110"/>
      <c r="I74" s="51">
        <f>I73*I49</f>
        <v>6.5722222222222224E-3</v>
      </c>
      <c r="J74" s="49">
        <f>$J$70*I74</f>
        <v>1.7151207002954031E-2</v>
      </c>
      <c r="K74" s="75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"/>
      <c r="B75" s="48" t="s">
        <v>103</v>
      </c>
      <c r="C75" s="110" t="s">
        <v>150</v>
      </c>
      <c r="D75" s="110"/>
      <c r="E75" s="110"/>
      <c r="F75" s="110"/>
      <c r="G75" s="110"/>
      <c r="H75" s="110"/>
      <c r="I75" s="51">
        <f>(0.4*0.08)</f>
        <v>3.2000000000000001E-2</v>
      </c>
      <c r="J75" s="49">
        <f>$J$70*I75</f>
        <v>8.3508835449717003E-2</v>
      </c>
      <c r="K75" s="5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36"/>
      <c r="B76" s="106" t="s">
        <v>151</v>
      </c>
      <c r="C76" s="106"/>
      <c r="D76" s="106"/>
      <c r="E76" s="106"/>
      <c r="F76" s="106"/>
      <c r="G76" s="106"/>
      <c r="H76" s="106"/>
      <c r="I76" s="57">
        <f>SUM(I71:I75)</f>
        <v>6.2516666666666665E-2</v>
      </c>
      <c r="J76" s="52">
        <f>SUM(J71:J75)</f>
        <v>0.16314668842285857</v>
      </c>
      <c r="K76" s="5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66"/>
      <c r="B77" s="116"/>
      <c r="C77" s="116"/>
      <c r="D77" s="116"/>
      <c r="E77" s="116"/>
      <c r="F77" s="116"/>
      <c r="G77" s="116"/>
      <c r="H77" s="116"/>
      <c r="I77" s="116"/>
      <c r="J77" s="116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66"/>
      <c r="B78" s="54"/>
      <c r="C78" s="54"/>
      <c r="D78" s="54"/>
      <c r="E78" s="54"/>
      <c r="F78" s="54"/>
      <c r="G78" s="54"/>
      <c r="H78" s="54"/>
      <c r="I78" s="54"/>
      <c r="J78" s="54"/>
      <c r="K78" s="68"/>
      <c r="L78" s="68"/>
      <c r="M78" s="68"/>
      <c r="N78" s="68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4.25" customHeight="1" x14ac:dyDescent="0.2">
      <c r="A79" s="36"/>
      <c r="B79" s="109" t="s">
        <v>152</v>
      </c>
      <c r="C79" s="109"/>
      <c r="D79" s="109"/>
      <c r="E79" s="109"/>
      <c r="F79" s="109"/>
      <c r="G79" s="109"/>
      <c r="H79" s="109"/>
      <c r="I79" s="109"/>
      <c r="J79" s="109"/>
      <c r="K79" s="3"/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"/>
      <c r="B80" s="106" t="s">
        <v>153</v>
      </c>
      <c r="C80" s="106"/>
      <c r="D80" s="106"/>
      <c r="E80" s="106"/>
      <c r="F80" s="106"/>
      <c r="G80" s="106"/>
      <c r="H80" s="106"/>
      <c r="I80" s="48" t="s">
        <v>97</v>
      </c>
      <c r="J80" s="48" t="s">
        <v>98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36"/>
      <c r="B81" s="112" t="s">
        <v>108</v>
      </c>
      <c r="C81" s="112"/>
      <c r="D81" s="112"/>
      <c r="E81" s="112"/>
      <c r="F81" s="112"/>
      <c r="G81" s="112"/>
      <c r="H81" s="112"/>
      <c r="I81" s="112"/>
      <c r="J81" s="76">
        <f>J29</f>
        <v>2.6096511078036562</v>
      </c>
      <c r="K81" s="3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6"/>
      <c r="B82" s="48" t="s">
        <v>70</v>
      </c>
      <c r="C82" s="110" t="s">
        <v>154</v>
      </c>
      <c r="D82" s="110"/>
      <c r="E82" s="110"/>
      <c r="F82" s="110"/>
      <c r="G82" s="110"/>
      <c r="H82" s="110"/>
      <c r="I82" s="51">
        <f>I36/12</f>
        <v>9.2592592592592587E-3</v>
      </c>
      <c r="J82" s="49">
        <f t="shared" ref="J82:J87" si="1">$J$81*I82</f>
        <v>2.4163436183367186E-2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6"/>
      <c r="B83" s="48" t="s">
        <v>72</v>
      </c>
      <c r="C83" s="110" t="s">
        <v>155</v>
      </c>
      <c r="D83" s="110"/>
      <c r="E83" s="110"/>
      <c r="F83" s="110"/>
      <c r="G83" s="110"/>
      <c r="H83" s="110"/>
      <c r="I83" s="51">
        <f>(5.96/30)*(1/12)</f>
        <v>1.6555555555555553E-2</v>
      </c>
      <c r="J83" s="49">
        <f t="shared" si="1"/>
        <v>4.3204223895860525E-2</v>
      </c>
      <c r="K83" s="77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6"/>
      <c r="B84" s="48" t="s">
        <v>75</v>
      </c>
      <c r="C84" s="110" t="s">
        <v>156</v>
      </c>
      <c r="D84" s="110"/>
      <c r="E84" s="110"/>
      <c r="F84" s="110"/>
      <c r="G84" s="110"/>
      <c r="H84" s="110"/>
      <c r="I84" s="51">
        <f>(5/30)/12*0.015</f>
        <v>2.0833333333333332E-4</v>
      </c>
      <c r="J84" s="49">
        <f t="shared" si="1"/>
        <v>5.4367731412576165E-4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48" t="s">
        <v>78</v>
      </c>
      <c r="C85" s="113" t="s">
        <v>157</v>
      </c>
      <c r="D85" s="113"/>
      <c r="E85" s="113"/>
      <c r="F85" s="113"/>
      <c r="G85" s="113"/>
      <c r="H85" s="113"/>
      <c r="I85" s="51">
        <f>(15/30)/12*0.0078</f>
        <v>3.2499999999999999E-4</v>
      </c>
      <c r="J85" s="49">
        <f t="shared" si="1"/>
        <v>8.4813661003618822E-4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103</v>
      </c>
      <c r="C86" s="110" t="s">
        <v>158</v>
      </c>
      <c r="D86" s="110"/>
      <c r="E86" s="110"/>
      <c r="F86" s="110"/>
      <c r="G86" s="110"/>
      <c r="H86" s="110"/>
      <c r="I86" s="51">
        <f>(0.0144*0.1*0.4509*6/12)</f>
        <v>3.2464800000000003E-4</v>
      </c>
      <c r="J86" s="49">
        <f t="shared" si="1"/>
        <v>8.4721801284624138E-4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36"/>
      <c r="B87" s="48" t="s">
        <v>119</v>
      </c>
      <c r="C87" s="114" t="s">
        <v>159</v>
      </c>
      <c r="D87" s="114"/>
      <c r="E87" s="114"/>
      <c r="F87" s="114"/>
      <c r="G87" s="114"/>
      <c r="H87" s="114"/>
      <c r="I87" s="51">
        <f>SUM(I82:I86)*I49</f>
        <v>9.0154050980740738E-3</v>
      </c>
      <c r="J87" s="49">
        <f t="shared" si="1"/>
        <v>2.3527061901487737E-2</v>
      </c>
      <c r="K87" s="5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66"/>
      <c r="B88" s="106" t="s">
        <v>160</v>
      </c>
      <c r="C88" s="106"/>
      <c r="D88" s="106"/>
      <c r="E88" s="106"/>
      <c r="F88" s="106"/>
      <c r="G88" s="106"/>
      <c r="H88" s="106"/>
      <c r="I88" s="57">
        <f>SUM(I82:I87)</f>
        <v>3.5688201246222219E-2</v>
      </c>
      <c r="J88" s="52">
        <f>SUM(J82:J87)</f>
        <v>9.3133753917723619E-2</v>
      </c>
      <c r="K88" s="53"/>
      <c r="L88" s="68"/>
      <c r="M88" s="68"/>
      <c r="N88" s="68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6.5" customHeight="1" x14ac:dyDescent="0.2">
      <c r="A89" s="36"/>
      <c r="B89" s="115"/>
      <c r="C89" s="115"/>
      <c r="D89" s="115"/>
      <c r="E89" s="115"/>
      <c r="F89" s="115"/>
      <c r="G89" s="115"/>
      <c r="H89" s="115"/>
      <c r="I89" s="115"/>
      <c r="J89" s="115"/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6" t="s">
        <v>161</v>
      </c>
      <c r="C90" s="106"/>
      <c r="D90" s="106"/>
      <c r="E90" s="106"/>
      <c r="F90" s="106"/>
      <c r="G90" s="106"/>
      <c r="H90" s="106"/>
      <c r="I90" s="48" t="s">
        <v>97</v>
      </c>
      <c r="J90" s="48" t="s">
        <v>98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107" t="s">
        <v>108</v>
      </c>
      <c r="C91" s="107"/>
      <c r="D91" s="107"/>
      <c r="E91" s="107"/>
      <c r="F91" s="107"/>
      <c r="G91" s="107"/>
      <c r="H91" s="107"/>
      <c r="I91" s="107"/>
      <c r="J91" s="78">
        <f>J29</f>
        <v>2.6096511078036562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48" t="s">
        <v>70</v>
      </c>
      <c r="C92" s="110" t="s">
        <v>162</v>
      </c>
      <c r="D92" s="110"/>
      <c r="E92" s="110"/>
      <c r="F92" s="110"/>
      <c r="G92" s="110"/>
      <c r="H92" s="110"/>
      <c r="I92" s="51"/>
      <c r="J92" s="49">
        <v>0</v>
      </c>
      <c r="K92" s="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 x14ac:dyDescent="0.2">
      <c r="A93" s="36"/>
      <c r="B93" s="106" t="s">
        <v>163</v>
      </c>
      <c r="C93" s="106"/>
      <c r="D93" s="106"/>
      <c r="E93" s="106"/>
      <c r="F93" s="106"/>
      <c r="G93" s="106"/>
      <c r="H93" s="106"/>
      <c r="I93" s="57"/>
      <c r="J93" s="52">
        <f>J92</f>
        <v>0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6.5" customHeight="1" x14ac:dyDescent="0.2">
      <c r="A94" s="36"/>
      <c r="B94" s="79"/>
      <c r="C94" s="79"/>
      <c r="D94" s="79"/>
      <c r="E94" s="79"/>
      <c r="F94" s="79"/>
      <c r="G94" s="79"/>
      <c r="H94" s="79"/>
      <c r="I94" s="79"/>
      <c r="J94" s="7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109" t="s">
        <v>164</v>
      </c>
      <c r="C95" s="109"/>
      <c r="D95" s="109"/>
      <c r="E95" s="109"/>
      <c r="F95" s="109"/>
      <c r="G95" s="109"/>
      <c r="H95" s="109"/>
      <c r="I95" s="109"/>
      <c r="J95" s="109"/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106" t="s">
        <v>165</v>
      </c>
      <c r="C96" s="106"/>
      <c r="D96" s="106"/>
      <c r="E96" s="106"/>
      <c r="F96" s="106"/>
      <c r="G96" s="106"/>
      <c r="H96" s="106"/>
      <c r="I96" s="106"/>
      <c r="J96" s="48" t="s">
        <v>98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48" t="s">
        <v>166</v>
      </c>
      <c r="C97" s="110" t="s">
        <v>155</v>
      </c>
      <c r="D97" s="110"/>
      <c r="E97" s="110"/>
      <c r="F97" s="110"/>
      <c r="G97" s="110"/>
      <c r="H97" s="110"/>
      <c r="I97" s="110"/>
      <c r="J97" s="49">
        <f>J88</f>
        <v>9.3133753917723619E-2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36"/>
      <c r="B98" s="48" t="s">
        <v>167</v>
      </c>
      <c r="C98" s="110" t="s">
        <v>168</v>
      </c>
      <c r="D98" s="110"/>
      <c r="E98" s="110"/>
      <c r="F98" s="110"/>
      <c r="G98" s="110"/>
      <c r="H98" s="110"/>
      <c r="I98" s="110"/>
      <c r="J98" s="49">
        <f>J93</f>
        <v>0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66"/>
      <c r="B99" s="106" t="s">
        <v>169</v>
      </c>
      <c r="C99" s="106"/>
      <c r="D99" s="106"/>
      <c r="E99" s="106"/>
      <c r="F99" s="106"/>
      <c r="G99" s="106"/>
      <c r="H99" s="106"/>
      <c r="I99" s="106"/>
      <c r="J99" s="52">
        <f>SUM(J97:J98)</f>
        <v>9.3133753917723619E-2</v>
      </c>
      <c r="K99" s="53"/>
      <c r="L99" s="68"/>
      <c r="M99" s="68"/>
      <c r="N99" s="68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6.5" customHeight="1" x14ac:dyDescent="0.2">
      <c r="A101" s="36"/>
      <c r="B101" s="79"/>
      <c r="C101" s="79"/>
      <c r="D101" s="79"/>
      <c r="E101" s="79"/>
      <c r="F101" s="79"/>
      <c r="G101" s="79"/>
      <c r="H101" s="79"/>
      <c r="I101" s="79"/>
      <c r="J101" s="7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109" t="s">
        <v>170</v>
      </c>
      <c r="C102" s="109"/>
      <c r="D102" s="109"/>
      <c r="E102" s="109"/>
      <c r="F102" s="109"/>
      <c r="G102" s="109"/>
      <c r="H102" s="109"/>
      <c r="I102" s="109"/>
      <c r="J102" s="10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>
        <v>5</v>
      </c>
      <c r="C103" s="106" t="s">
        <v>171</v>
      </c>
      <c r="D103" s="106"/>
      <c r="E103" s="106"/>
      <c r="F103" s="106"/>
      <c r="G103" s="106"/>
      <c r="H103" s="106"/>
      <c r="I103" s="48"/>
      <c r="J103" s="48" t="s">
        <v>98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70</v>
      </c>
      <c r="C104" s="110" t="s">
        <v>172</v>
      </c>
      <c r="D104" s="110"/>
      <c r="E104" s="110"/>
      <c r="F104" s="110"/>
      <c r="G104" s="110"/>
      <c r="H104" s="110"/>
      <c r="I104" s="49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36"/>
      <c r="B105" s="48" t="s">
        <v>72</v>
      </c>
      <c r="C105" s="110" t="s">
        <v>173</v>
      </c>
      <c r="D105" s="110"/>
      <c r="E105" s="110"/>
      <c r="F105" s="110"/>
      <c r="G105" s="110"/>
      <c r="H105" s="110"/>
      <c r="I105" s="80"/>
      <c r="J105" s="49"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6"/>
      <c r="B106" s="81" t="s">
        <v>75</v>
      </c>
      <c r="C106" s="110" t="s">
        <v>174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81" t="s">
        <v>78</v>
      </c>
      <c r="C107" s="110" t="s">
        <v>175</v>
      </c>
      <c r="D107" s="110"/>
      <c r="E107" s="110"/>
      <c r="F107" s="110"/>
      <c r="G107" s="110"/>
      <c r="H107" s="110"/>
      <c r="I107" s="82"/>
      <c r="J107" s="49"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106" t="s">
        <v>176</v>
      </c>
      <c r="C108" s="106"/>
      <c r="D108" s="106"/>
      <c r="E108" s="106"/>
      <c r="F108" s="106"/>
      <c r="G108" s="106"/>
      <c r="H108" s="106"/>
      <c r="I108" s="83"/>
      <c r="J108" s="52">
        <f>SUM(J104:J107)</f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111"/>
      <c r="C109" s="111"/>
      <c r="D109" s="111"/>
      <c r="E109" s="111"/>
      <c r="F109" s="111"/>
      <c r="G109" s="111"/>
      <c r="H109" s="111"/>
      <c r="I109" s="111"/>
      <c r="J109" s="111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6.5" customHeight="1" x14ac:dyDescent="0.2">
      <c r="A110" s="36"/>
      <c r="B110" s="79"/>
      <c r="C110" s="79"/>
      <c r="D110" s="79"/>
      <c r="E110" s="79"/>
      <c r="F110" s="79"/>
      <c r="G110" s="79"/>
      <c r="H110" s="79"/>
      <c r="I110" s="79"/>
      <c r="J110" s="79"/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109" t="s">
        <v>177</v>
      </c>
      <c r="C111" s="109"/>
      <c r="D111" s="109"/>
      <c r="E111" s="109"/>
      <c r="F111" s="109"/>
      <c r="G111" s="109"/>
      <c r="H111" s="109"/>
      <c r="I111" s="109"/>
      <c r="J111" s="109"/>
      <c r="K111" s="53"/>
      <c r="L111" s="77"/>
      <c r="M111" s="77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48">
        <v>6</v>
      </c>
      <c r="C112" s="106" t="s">
        <v>178</v>
      </c>
      <c r="D112" s="106"/>
      <c r="E112" s="106"/>
      <c r="F112" s="106"/>
      <c r="G112" s="106"/>
      <c r="H112" s="106"/>
      <c r="I112" s="48" t="s">
        <v>97</v>
      </c>
      <c r="J112" s="48" t="s">
        <v>98</v>
      </c>
      <c r="K112" s="5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6"/>
      <c r="B113" s="48" t="s">
        <v>70</v>
      </c>
      <c r="C113" s="110" t="s">
        <v>179</v>
      </c>
      <c r="D113" s="110"/>
      <c r="E113" s="110"/>
      <c r="F113" s="110"/>
      <c r="G113" s="110"/>
      <c r="H113" s="110"/>
      <c r="I113" s="63">
        <v>0</v>
      </c>
      <c r="J113" s="49">
        <f>J130*I113</f>
        <v>0</v>
      </c>
      <c r="K113" s="84"/>
      <c r="L113" s="39"/>
      <c r="M113" s="39"/>
      <c r="N113" s="5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72</v>
      </c>
      <c r="C114" s="110" t="s">
        <v>180</v>
      </c>
      <c r="D114" s="110"/>
      <c r="E114" s="110"/>
      <c r="F114" s="110"/>
      <c r="G114" s="110"/>
      <c r="H114" s="110"/>
      <c r="I114" s="63">
        <v>0</v>
      </c>
      <c r="J114" s="49">
        <f>(J130+J113)*I114</f>
        <v>0</v>
      </c>
      <c r="K114" s="84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75</v>
      </c>
      <c r="C115" s="106" t="s">
        <v>181</v>
      </c>
      <c r="D115" s="106"/>
      <c r="E115" s="106"/>
      <c r="F115" s="106"/>
      <c r="G115" s="106"/>
      <c r="H115" s="106"/>
      <c r="I115" s="51"/>
      <c r="J115" s="49"/>
      <c r="K115" s="39"/>
      <c r="L115" s="39"/>
      <c r="M115" s="39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182</v>
      </c>
      <c r="C116" s="110" t="s">
        <v>183</v>
      </c>
      <c r="D116" s="110"/>
      <c r="E116" s="110"/>
      <c r="F116" s="110"/>
      <c r="G116" s="110"/>
      <c r="H116" s="110"/>
      <c r="I116" s="63">
        <v>0</v>
      </c>
      <c r="J116" s="49">
        <f>(($J$130+$J$113+$J$114)/(1-($I$116+$I$117+$I$118))*I116)</f>
        <v>0</v>
      </c>
      <c r="K116" s="84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184</v>
      </c>
      <c r="C117" s="110" t="s">
        <v>185</v>
      </c>
      <c r="D117" s="110"/>
      <c r="E117" s="110"/>
      <c r="F117" s="110"/>
      <c r="G117" s="110"/>
      <c r="H117" s="110"/>
      <c r="I117" s="63">
        <v>0</v>
      </c>
      <c r="J117" s="49">
        <f>(($J$130+$J$113+$J$114)/(1-($I$116+$I$117+$I$118))*I117)</f>
        <v>0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186</v>
      </c>
      <c r="C118" s="110" t="s">
        <v>187</v>
      </c>
      <c r="D118" s="110"/>
      <c r="E118" s="110"/>
      <c r="F118" s="110"/>
      <c r="G118" s="110"/>
      <c r="H118" s="110"/>
      <c r="I118" s="51">
        <v>0.03</v>
      </c>
      <c r="J118" s="49">
        <f>(($J$130+$J$113+$J$114)/(1-($I$116+$I$117+$I$118))*I118)</f>
        <v>0.13691560374625128</v>
      </c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78</v>
      </c>
      <c r="C119" s="137" t="s">
        <v>175</v>
      </c>
      <c r="D119" s="137"/>
      <c r="E119" s="137"/>
      <c r="F119" s="137"/>
      <c r="G119" s="137"/>
      <c r="H119" s="137"/>
      <c r="I119" s="131"/>
      <c r="J119" s="128"/>
      <c r="K119" s="53"/>
      <c r="L119" s="5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106" t="s">
        <v>188</v>
      </c>
      <c r="C120" s="106"/>
      <c r="D120" s="106"/>
      <c r="E120" s="106"/>
      <c r="F120" s="106"/>
      <c r="G120" s="106"/>
      <c r="H120" s="106"/>
      <c r="I120" s="85">
        <f>SUM(I113:I119)</f>
        <v>0.03</v>
      </c>
      <c r="J120" s="52">
        <f>(SUM(J113:J119))</f>
        <v>0.13691560374625128</v>
      </c>
      <c r="K120" s="53"/>
      <c r="L120" s="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54"/>
      <c r="C122" s="54"/>
      <c r="D122" s="54"/>
      <c r="E122" s="54"/>
      <c r="F122" s="54"/>
      <c r="G122" s="54"/>
      <c r="H122" s="54"/>
      <c r="I122" s="86"/>
      <c r="J122" s="56"/>
      <c r="K122" s="5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9" t="s">
        <v>189</v>
      </c>
      <c r="C123" s="109"/>
      <c r="D123" s="109"/>
      <c r="E123" s="109"/>
      <c r="F123" s="109"/>
      <c r="G123" s="109"/>
      <c r="H123" s="109"/>
      <c r="I123" s="109"/>
      <c r="J123" s="109"/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106" t="s">
        <v>190</v>
      </c>
      <c r="C124" s="106"/>
      <c r="D124" s="106"/>
      <c r="E124" s="106"/>
      <c r="F124" s="106"/>
      <c r="G124" s="106"/>
      <c r="H124" s="106"/>
      <c r="I124" s="106"/>
      <c r="J124" s="48" t="s">
        <v>98</v>
      </c>
      <c r="K124" s="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70</v>
      </c>
      <c r="C125" s="110" t="str">
        <f>B21</f>
        <v>MÓDULO 1 - COMPOSIÇÃO DA REMUNERAÇÃO</v>
      </c>
      <c r="D125" s="110"/>
      <c r="E125" s="110"/>
      <c r="F125" s="110"/>
      <c r="G125" s="110"/>
      <c r="H125" s="110"/>
      <c r="I125" s="110"/>
      <c r="J125" s="49">
        <f>J29</f>
        <v>2.6096511078036562</v>
      </c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6"/>
      <c r="B126" s="48" t="s">
        <v>72</v>
      </c>
      <c r="C126" s="110" t="str">
        <f>B32</f>
        <v>MÓDULO 2 – ENCARGOS E BENEFÍCIOS ANUAIS, MENSAIS E DIÁRIOS</v>
      </c>
      <c r="D126" s="110"/>
      <c r="E126" s="110"/>
      <c r="F126" s="110"/>
      <c r="G126" s="110"/>
      <c r="H126" s="110"/>
      <c r="I126" s="110"/>
      <c r="J126" s="49">
        <f>J65</f>
        <v>1.5610063043178868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75</v>
      </c>
      <c r="C127" s="110" t="str">
        <f>B68</f>
        <v>MÓDULO 3 – PROVISÃO PARA RESCISÃO</v>
      </c>
      <c r="D127" s="110"/>
      <c r="E127" s="110"/>
      <c r="F127" s="110"/>
      <c r="G127" s="110"/>
      <c r="H127" s="110"/>
      <c r="I127" s="110"/>
      <c r="J127" s="49">
        <f>J76</f>
        <v>0.16314668842285857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78</v>
      </c>
      <c r="C128" s="110" t="str">
        <f>B79</f>
        <v>MÓDULO 4 – CUSTO DE REPOSIÇÃO DO PROFISSIONAL AUSENTE</v>
      </c>
      <c r="D128" s="110"/>
      <c r="E128" s="110"/>
      <c r="F128" s="110"/>
      <c r="G128" s="110"/>
      <c r="H128" s="110"/>
      <c r="I128" s="110"/>
      <c r="J128" s="49">
        <f>J99</f>
        <v>9.3133753917723619E-2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103</v>
      </c>
      <c r="C129" s="110" t="str">
        <f>B102</f>
        <v>MÓDULO 5 – INSUMOS DIVERSOS</v>
      </c>
      <c r="D129" s="110"/>
      <c r="E129" s="110"/>
      <c r="F129" s="110"/>
      <c r="G129" s="110"/>
      <c r="H129" s="110"/>
      <c r="I129" s="110"/>
      <c r="J129" s="49">
        <f>J108</f>
        <v>0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48"/>
      <c r="C130" s="106" t="s">
        <v>191</v>
      </c>
      <c r="D130" s="106"/>
      <c r="E130" s="106"/>
      <c r="F130" s="106"/>
      <c r="G130" s="106"/>
      <c r="H130" s="106"/>
      <c r="I130" s="106"/>
      <c r="J130" s="52">
        <f>(SUM(J125:J129))</f>
        <v>4.4269378544621247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6"/>
      <c r="B131" s="48" t="s">
        <v>119</v>
      </c>
      <c r="C131" s="110" t="str">
        <f>B111</f>
        <v>MÓDULO 6 – CUSTOS INDIRETOS, TRIBUTOS E LUCRO</v>
      </c>
      <c r="D131" s="110"/>
      <c r="E131" s="110"/>
      <c r="F131" s="110"/>
      <c r="G131" s="110"/>
      <c r="H131" s="110"/>
      <c r="I131" s="110"/>
      <c r="J131" s="49">
        <f>J120</f>
        <v>0.13691560374625128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106" t="s">
        <v>198</v>
      </c>
      <c r="C132" s="106"/>
      <c r="D132" s="106"/>
      <c r="E132" s="106"/>
      <c r="F132" s="106"/>
      <c r="G132" s="106"/>
      <c r="H132" s="106"/>
      <c r="I132" s="106"/>
      <c r="J132" s="52">
        <f>(SUM(J130:J131))</f>
        <v>4.5638534582083761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/>
      <c r="C133" s="107" t="s">
        <v>199</v>
      </c>
      <c r="D133" s="107"/>
      <c r="E133" s="107"/>
      <c r="F133" s="107"/>
      <c r="G133" s="107"/>
      <c r="H133" s="107"/>
      <c r="I133" s="81">
        <v>44</v>
      </c>
      <c r="J133" s="52">
        <f>J132*I133</f>
        <v>200.80955216116854</v>
      </c>
      <c r="K133" s="3"/>
      <c r="L133" s="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39"/>
      <c r="J134" s="87" t="s">
        <v>194</v>
      </c>
      <c r="K134" s="53"/>
      <c r="L134" s="53"/>
      <c r="M134" s="5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39"/>
      <c r="C135" s="39"/>
      <c r="D135" s="39"/>
      <c r="E135" s="39"/>
      <c r="F135" s="39"/>
      <c r="G135" s="39"/>
      <c r="H135" s="39"/>
      <c r="I135" s="54"/>
      <c r="J135" s="55">
        <f>J132/J29</f>
        <v>1.7488366335871703</v>
      </c>
      <c r="K135" s="5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</sheetData>
  <sheetProtection algorithmName="SHA-512" hashValue="0uOkMcPm6C7bITQeN/x1PL/FQXdEyhylslcpQQ2bgC4aOLaAqXLIWUp/MQJ6RNTk1ViJdXBL37QVegy6CoVUqA==" saltValue="t6KTlaoOyPQwZLDXURedug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B29:I29"/>
    <mergeCell ref="B32:J32"/>
    <mergeCell ref="B33:H33"/>
    <mergeCell ref="B34:I34"/>
    <mergeCell ref="C35:H35"/>
    <mergeCell ref="C36:H36"/>
    <mergeCell ref="B37:H37"/>
    <mergeCell ref="B39:H39"/>
    <mergeCell ref="B40:I40"/>
    <mergeCell ref="C41:H41"/>
    <mergeCell ref="C42:H42"/>
    <mergeCell ref="C43:H43"/>
    <mergeCell ref="C44:H44"/>
    <mergeCell ref="C45:H45"/>
    <mergeCell ref="C46:H46"/>
    <mergeCell ref="C47:H47"/>
    <mergeCell ref="C48:H48"/>
    <mergeCell ref="B49:H49"/>
    <mergeCell ref="B51:H51"/>
    <mergeCell ref="C52:H52"/>
    <mergeCell ref="C53:H53"/>
    <mergeCell ref="C54:H54"/>
    <mergeCell ref="C55:H55"/>
    <mergeCell ref="C56:H56"/>
    <mergeCell ref="C57:H57"/>
    <mergeCell ref="B58:I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C133:H133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62" firstPageNumber="0" orientation="portrait" horizontalDpi="300" verticalDpi="300" r:id="rId1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5.42578125" customWidth="1"/>
    <col min="2" max="9" width="11.42578125" customWidth="1"/>
    <col min="10" max="10" width="20.5703125" customWidth="1"/>
    <col min="11" max="26" width="11.42578125" customWidth="1"/>
  </cols>
  <sheetData>
    <row r="1" spans="1:26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16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 – Hora extra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226</v>
      </c>
      <c r="D15" s="110"/>
      <c r="E15" s="110"/>
      <c r="F15" s="110"/>
      <c r="G15" s="110"/>
      <c r="H15" s="110"/>
      <c r="I15" s="110"/>
      <c r="J15" s="42">
        <f>Encanador!J23+Encanador!J25</f>
        <v>2192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 t="s">
        <v>200</v>
      </c>
      <c r="D29" s="110"/>
      <c r="E29" s="110"/>
      <c r="F29" s="110"/>
      <c r="G29" s="110"/>
      <c r="H29" s="110"/>
      <c r="I29" s="131"/>
      <c r="J29" s="128">
        <f>((J15/220)*1.8)</f>
        <v>17.934545454545454</v>
      </c>
      <c r="K29" s="134" t="s">
        <v>201</v>
      </c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 t="s">
        <v>202</v>
      </c>
      <c r="D30" s="110"/>
      <c r="E30" s="110"/>
      <c r="F30" s="110"/>
      <c r="G30" s="110"/>
      <c r="H30" s="110"/>
      <c r="I30" s="131"/>
      <c r="J30" s="128">
        <f>(J29/6)</f>
        <v>2.9890909090909088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6" t="s">
        <v>105</v>
      </c>
      <c r="C31" s="106"/>
      <c r="D31" s="106"/>
      <c r="E31" s="106"/>
      <c r="F31" s="106"/>
      <c r="G31" s="106"/>
      <c r="H31" s="106"/>
      <c r="I31" s="106"/>
      <c r="J31" s="52">
        <f>SUM(J23:J30)</f>
        <v>20.923636363636362</v>
      </c>
      <c r="K31" s="5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 x14ac:dyDescent="0.2">
      <c r="A32" s="36"/>
      <c r="B32" s="54"/>
      <c r="C32" s="54"/>
      <c r="D32" s="54"/>
      <c r="E32" s="54"/>
      <c r="F32" s="54"/>
      <c r="G32" s="54"/>
      <c r="H32" s="54"/>
      <c r="I32" s="54"/>
      <c r="J32" s="55"/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 x14ac:dyDescent="0.2">
      <c r="A33" s="36"/>
      <c r="B33" s="54"/>
      <c r="C33" s="54"/>
      <c r="D33" s="54"/>
      <c r="E33" s="54"/>
      <c r="F33" s="54"/>
      <c r="G33" s="54"/>
      <c r="H33" s="54"/>
      <c r="I33" s="54"/>
      <c r="J33" s="55"/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109" t="s">
        <v>106</v>
      </c>
      <c r="C34" s="109"/>
      <c r="D34" s="109"/>
      <c r="E34" s="109"/>
      <c r="F34" s="109"/>
      <c r="G34" s="109"/>
      <c r="H34" s="109"/>
      <c r="I34" s="109"/>
      <c r="J34" s="109"/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106" t="s">
        <v>107</v>
      </c>
      <c r="C35" s="106"/>
      <c r="D35" s="106"/>
      <c r="E35" s="106"/>
      <c r="F35" s="106"/>
      <c r="G35" s="106"/>
      <c r="H35" s="106"/>
      <c r="I35" s="48" t="s">
        <v>97</v>
      </c>
      <c r="J35" s="48" t="s">
        <v>98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106" t="s">
        <v>108</v>
      </c>
      <c r="C36" s="106"/>
      <c r="D36" s="106"/>
      <c r="E36" s="106"/>
      <c r="F36" s="106"/>
      <c r="G36" s="106"/>
      <c r="H36" s="106"/>
      <c r="I36" s="106"/>
      <c r="J36" s="56">
        <f>J31</f>
        <v>20.923636363636362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48" t="s">
        <v>70</v>
      </c>
      <c r="C37" s="110" t="s">
        <v>109</v>
      </c>
      <c r="D37" s="110"/>
      <c r="E37" s="110"/>
      <c r="F37" s="110"/>
      <c r="G37" s="110"/>
      <c r="H37" s="110"/>
      <c r="I37" s="51">
        <f>1/12</f>
        <v>8.3333333333333329E-2</v>
      </c>
      <c r="J37" s="49">
        <f>$J$36*I37</f>
        <v>1.7436363636363634</v>
      </c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48" t="s">
        <v>72</v>
      </c>
      <c r="C38" s="110" t="s">
        <v>110</v>
      </c>
      <c r="D38" s="110"/>
      <c r="E38" s="110"/>
      <c r="F38" s="110"/>
      <c r="G38" s="110"/>
      <c r="H38" s="110"/>
      <c r="I38" s="51">
        <f>((1/12)+(1/12)/3)</f>
        <v>0.1111111111111111</v>
      </c>
      <c r="J38" s="49">
        <f>$J$36*I38</f>
        <v>2.3248484848484847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111</v>
      </c>
      <c r="C39" s="106"/>
      <c r="D39" s="106"/>
      <c r="E39" s="106"/>
      <c r="F39" s="106"/>
      <c r="G39" s="106"/>
      <c r="H39" s="106"/>
      <c r="I39" s="57">
        <f>I37+I38</f>
        <v>0.19444444444444442</v>
      </c>
      <c r="J39" s="52">
        <f>SUM(J37:J38)</f>
        <v>4.0684848484848484</v>
      </c>
      <c r="K39" s="5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58"/>
      <c r="C40" s="59"/>
      <c r="D40" s="59"/>
      <c r="E40" s="59"/>
      <c r="F40" s="59"/>
      <c r="G40" s="59"/>
      <c r="H40" s="59"/>
      <c r="I40" s="60"/>
      <c r="J40" s="61"/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106" t="s">
        <v>112</v>
      </c>
      <c r="C41" s="106"/>
      <c r="D41" s="106"/>
      <c r="E41" s="106"/>
      <c r="F41" s="106"/>
      <c r="G41" s="106"/>
      <c r="H41" s="106"/>
      <c r="I41" s="48" t="s">
        <v>97</v>
      </c>
      <c r="J41" s="48" t="s">
        <v>98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106" t="s">
        <v>113</v>
      </c>
      <c r="C42" s="106"/>
      <c r="D42" s="106"/>
      <c r="E42" s="106"/>
      <c r="F42" s="106"/>
      <c r="G42" s="106"/>
      <c r="H42" s="106"/>
      <c r="I42" s="106"/>
      <c r="J42" s="62">
        <f>J31+J39</f>
        <v>24.992121212121212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48" t="s">
        <v>70</v>
      </c>
      <c r="C43" s="110" t="s">
        <v>114</v>
      </c>
      <c r="D43" s="110"/>
      <c r="E43" s="110"/>
      <c r="F43" s="110"/>
      <c r="G43" s="110"/>
      <c r="H43" s="110"/>
      <c r="I43" s="51">
        <v>0.2</v>
      </c>
      <c r="J43" s="49">
        <f t="shared" ref="J43:J50" si="0">$J$42*I43</f>
        <v>4.9984242424242424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72</v>
      </c>
      <c r="C44" s="110" t="s">
        <v>115</v>
      </c>
      <c r="D44" s="110"/>
      <c r="E44" s="110"/>
      <c r="F44" s="110"/>
      <c r="G44" s="110"/>
      <c r="H44" s="110"/>
      <c r="I44" s="51">
        <v>2.5000000000000001E-2</v>
      </c>
      <c r="J44" s="49">
        <f t="shared" si="0"/>
        <v>0.6248030303030303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75</v>
      </c>
      <c r="C45" s="110" t="s">
        <v>116</v>
      </c>
      <c r="D45" s="110"/>
      <c r="E45" s="110"/>
      <c r="F45" s="110"/>
      <c r="G45" s="110"/>
      <c r="H45" s="110"/>
      <c r="I45" s="63">
        <v>0</v>
      </c>
      <c r="J45" s="49">
        <f t="shared" si="0"/>
        <v>0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48" t="s">
        <v>78</v>
      </c>
      <c r="C46" s="110" t="s">
        <v>117</v>
      </c>
      <c r="D46" s="110"/>
      <c r="E46" s="110"/>
      <c r="F46" s="110"/>
      <c r="G46" s="110"/>
      <c r="H46" s="110"/>
      <c r="I46" s="51">
        <v>1.4999999999999999E-2</v>
      </c>
      <c r="J46" s="49">
        <f t="shared" si="0"/>
        <v>0.37488181818181815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103</v>
      </c>
      <c r="C47" s="110" t="s">
        <v>118</v>
      </c>
      <c r="D47" s="110"/>
      <c r="E47" s="110"/>
      <c r="F47" s="110"/>
      <c r="G47" s="110"/>
      <c r="H47" s="110"/>
      <c r="I47" s="51">
        <v>0.01</v>
      </c>
      <c r="J47" s="49">
        <f t="shared" si="0"/>
        <v>0.24992121212121213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48" t="s">
        <v>119</v>
      </c>
      <c r="C48" s="110" t="s">
        <v>120</v>
      </c>
      <c r="D48" s="110"/>
      <c r="E48" s="110"/>
      <c r="F48" s="110"/>
      <c r="G48" s="110"/>
      <c r="H48" s="110"/>
      <c r="I48" s="51">
        <v>6.0000000000000001E-3</v>
      </c>
      <c r="J48" s="49">
        <f t="shared" si="0"/>
        <v>0.14995272727272727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121</v>
      </c>
      <c r="C49" s="110" t="s">
        <v>122</v>
      </c>
      <c r="D49" s="110"/>
      <c r="E49" s="110"/>
      <c r="F49" s="110"/>
      <c r="G49" s="110"/>
      <c r="H49" s="110"/>
      <c r="I49" s="51">
        <v>2E-3</v>
      </c>
      <c r="J49" s="49">
        <f t="shared" si="0"/>
        <v>4.9984242424242424E-2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48" t="s">
        <v>123</v>
      </c>
      <c r="C50" s="110" t="s">
        <v>124</v>
      </c>
      <c r="D50" s="110"/>
      <c r="E50" s="110"/>
      <c r="F50" s="110"/>
      <c r="G50" s="110"/>
      <c r="H50" s="110"/>
      <c r="I50" s="51">
        <v>0.08</v>
      </c>
      <c r="J50" s="49">
        <f t="shared" si="0"/>
        <v>1.999369696969697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106" t="s">
        <v>125</v>
      </c>
      <c r="C51" s="106"/>
      <c r="D51" s="106"/>
      <c r="E51" s="106"/>
      <c r="F51" s="106"/>
      <c r="G51" s="106"/>
      <c r="H51" s="106"/>
      <c r="I51" s="57">
        <f>SUM(I43:I50)</f>
        <v>0.33800000000000002</v>
      </c>
      <c r="J51" s="52">
        <f>SUM(J43:J50)</f>
        <v>8.4473369696969698</v>
      </c>
      <c r="K51" s="5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2"/>
      <c r="C52" s="54"/>
      <c r="D52" s="54"/>
      <c r="E52" s="54"/>
      <c r="F52" s="54"/>
      <c r="G52" s="54"/>
      <c r="H52" s="54"/>
      <c r="I52" s="64"/>
      <c r="J52" s="65"/>
      <c r="K52" s="5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6"/>
      <c r="B53" s="106" t="s">
        <v>126</v>
      </c>
      <c r="C53" s="106"/>
      <c r="D53" s="106"/>
      <c r="E53" s="106"/>
      <c r="F53" s="106"/>
      <c r="G53" s="106"/>
      <c r="H53" s="106"/>
      <c r="I53" s="57"/>
      <c r="J53" s="48" t="s">
        <v>98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66"/>
      <c r="B54" s="48" t="s">
        <v>70</v>
      </c>
      <c r="C54" s="110" t="s">
        <v>127</v>
      </c>
      <c r="D54" s="110"/>
      <c r="E54" s="110"/>
      <c r="F54" s="110"/>
      <c r="G54" s="110"/>
      <c r="H54" s="110"/>
      <c r="I54" s="132"/>
      <c r="J54" s="128">
        <v>0</v>
      </c>
      <c r="K54" s="68"/>
      <c r="L54" s="68"/>
      <c r="M54" s="68"/>
      <c r="N54" s="68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4.25" customHeight="1" x14ac:dyDescent="0.2">
      <c r="A55" s="36"/>
      <c r="B55" s="48" t="s">
        <v>72</v>
      </c>
      <c r="C55" s="110" t="s">
        <v>128</v>
      </c>
      <c r="D55" s="110"/>
      <c r="E55" s="110"/>
      <c r="F55" s="110"/>
      <c r="G55" s="110"/>
      <c r="H55" s="110"/>
      <c r="I55" s="128"/>
      <c r="J55" s="128">
        <v>0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75</v>
      </c>
      <c r="C56" s="110" t="s">
        <v>129</v>
      </c>
      <c r="D56" s="110"/>
      <c r="E56" s="110"/>
      <c r="F56" s="110"/>
      <c r="G56" s="110"/>
      <c r="H56" s="110"/>
      <c r="I56" s="128"/>
      <c r="J56" s="128">
        <v>0</v>
      </c>
      <c r="K56" s="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48" t="s">
        <v>78</v>
      </c>
      <c r="C57" s="110" t="s">
        <v>130</v>
      </c>
      <c r="D57" s="110"/>
      <c r="E57" s="110"/>
      <c r="F57" s="110"/>
      <c r="G57" s="110"/>
      <c r="H57" s="110"/>
      <c r="I57" s="133"/>
      <c r="J57" s="133">
        <v>0</v>
      </c>
      <c r="K57" s="70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48" t="s">
        <v>103</v>
      </c>
      <c r="C58" s="110" t="s">
        <v>131</v>
      </c>
      <c r="D58" s="110"/>
      <c r="E58" s="110"/>
      <c r="F58" s="110"/>
      <c r="G58" s="110"/>
      <c r="H58" s="110"/>
      <c r="I58" s="133">
        <v>0</v>
      </c>
      <c r="J58" s="133">
        <v>0</v>
      </c>
      <c r="K58" s="71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48" t="s">
        <v>119</v>
      </c>
      <c r="C59" s="110" t="s">
        <v>132</v>
      </c>
      <c r="D59" s="110"/>
      <c r="E59" s="110"/>
      <c r="F59" s="110"/>
      <c r="G59" s="110"/>
      <c r="H59" s="110"/>
      <c r="I59" s="133">
        <v>0</v>
      </c>
      <c r="J59" s="133">
        <v>0</v>
      </c>
      <c r="K59" s="72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106" t="s">
        <v>133</v>
      </c>
      <c r="C60" s="106"/>
      <c r="D60" s="106"/>
      <c r="E60" s="106"/>
      <c r="F60" s="106"/>
      <c r="G60" s="106"/>
      <c r="H60" s="106"/>
      <c r="I60" s="106"/>
      <c r="J60" s="52">
        <f>SUM(J54:J59)</f>
        <v>0</v>
      </c>
      <c r="K60" s="5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2"/>
      <c r="C61" s="54"/>
      <c r="D61" s="54"/>
      <c r="E61" s="54"/>
      <c r="F61" s="54"/>
      <c r="G61" s="54"/>
      <c r="H61" s="54"/>
      <c r="I61" s="64"/>
      <c r="J61" s="65"/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109" t="s">
        <v>134</v>
      </c>
      <c r="C62" s="109"/>
      <c r="D62" s="109"/>
      <c r="E62" s="109"/>
      <c r="F62" s="109"/>
      <c r="G62" s="109"/>
      <c r="H62" s="109"/>
      <c r="I62" s="109"/>
      <c r="J62" s="109"/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6"/>
      <c r="B63" s="106" t="s">
        <v>135</v>
      </c>
      <c r="C63" s="106"/>
      <c r="D63" s="106"/>
      <c r="E63" s="106"/>
      <c r="F63" s="106"/>
      <c r="G63" s="106"/>
      <c r="H63" s="106"/>
      <c r="I63" s="106"/>
      <c r="J63" s="48" t="s">
        <v>98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6"/>
      <c r="B64" s="48" t="s">
        <v>136</v>
      </c>
      <c r="C64" s="110" t="s">
        <v>137</v>
      </c>
      <c r="D64" s="110"/>
      <c r="E64" s="110"/>
      <c r="F64" s="110"/>
      <c r="G64" s="110"/>
      <c r="H64" s="110"/>
      <c r="I64" s="110"/>
      <c r="J64" s="49">
        <f>J39</f>
        <v>4.0684848484848484</v>
      </c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48" t="s">
        <v>138</v>
      </c>
      <c r="C65" s="110" t="s">
        <v>139</v>
      </c>
      <c r="D65" s="110"/>
      <c r="E65" s="110"/>
      <c r="F65" s="110"/>
      <c r="G65" s="110"/>
      <c r="H65" s="110"/>
      <c r="I65" s="110"/>
      <c r="J65" s="49">
        <f>J51</f>
        <v>8.4473369696969698</v>
      </c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48" t="s">
        <v>140</v>
      </c>
      <c r="C66" s="110" t="s">
        <v>141</v>
      </c>
      <c r="D66" s="110"/>
      <c r="E66" s="110"/>
      <c r="F66" s="110"/>
      <c r="G66" s="110"/>
      <c r="H66" s="110"/>
      <c r="I66" s="110"/>
      <c r="J66" s="49">
        <f>J60</f>
        <v>0</v>
      </c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66"/>
      <c r="B67" s="106" t="s">
        <v>142</v>
      </c>
      <c r="C67" s="106"/>
      <c r="D67" s="106"/>
      <c r="E67" s="106"/>
      <c r="F67" s="106"/>
      <c r="G67" s="106"/>
      <c r="H67" s="106"/>
      <c r="I67" s="106"/>
      <c r="J67" s="52">
        <f>SUM(J64:J66)</f>
        <v>12.515821818181818</v>
      </c>
      <c r="K67" s="53"/>
      <c r="L67" s="68"/>
      <c r="M67" s="68"/>
      <c r="N67" s="68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4.25" customHeight="1" x14ac:dyDescent="0.2">
      <c r="A68" s="36"/>
      <c r="B68" s="117"/>
      <c r="C68" s="117"/>
      <c r="D68" s="117"/>
      <c r="E68" s="117"/>
      <c r="F68" s="117"/>
      <c r="G68" s="117"/>
      <c r="H68" s="117"/>
      <c r="I68" s="117"/>
      <c r="J68" s="117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73"/>
      <c r="C69" s="73"/>
      <c r="D69" s="73"/>
      <c r="E69" s="73"/>
      <c r="F69" s="73"/>
      <c r="G69" s="73"/>
      <c r="H69" s="73"/>
      <c r="I69" s="73"/>
      <c r="J69" s="73"/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109" t="s">
        <v>143</v>
      </c>
      <c r="C70" s="109"/>
      <c r="D70" s="109"/>
      <c r="E70" s="109"/>
      <c r="F70" s="109"/>
      <c r="G70" s="109"/>
      <c r="H70" s="109"/>
      <c r="I70" s="109"/>
      <c r="J70" s="109"/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>
        <v>3</v>
      </c>
      <c r="C71" s="106" t="s">
        <v>144</v>
      </c>
      <c r="D71" s="106"/>
      <c r="E71" s="106"/>
      <c r="F71" s="106"/>
      <c r="G71" s="106"/>
      <c r="H71" s="106"/>
      <c r="I71" s="48" t="s">
        <v>97</v>
      </c>
      <c r="J71" s="48" t="s">
        <v>98</v>
      </c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106" t="s">
        <v>108</v>
      </c>
      <c r="C72" s="106"/>
      <c r="D72" s="106"/>
      <c r="E72" s="106"/>
      <c r="F72" s="106"/>
      <c r="G72" s="106"/>
      <c r="H72" s="106"/>
      <c r="I72" s="106"/>
      <c r="J72" s="62">
        <f>J31</f>
        <v>20.923636363636362</v>
      </c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70</v>
      </c>
      <c r="C73" s="110" t="s">
        <v>145</v>
      </c>
      <c r="D73" s="110"/>
      <c r="E73" s="110"/>
      <c r="F73" s="110"/>
      <c r="G73" s="110"/>
      <c r="H73" s="110"/>
      <c r="I73" s="51">
        <f>((1/12)*0.05)</f>
        <v>4.1666666666666666E-3</v>
      </c>
      <c r="J73" s="49">
        <f>$J$72*I73</f>
        <v>8.718181818181818E-2</v>
      </c>
      <c r="K73" s="5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48" t="s">
        <v>72</v>
      </c>
      <c r="C74" s="110" t="s">
        <v>146</v>
      </c>
      <c r="D74" s="110"/>
      <c r="E74" s="110"/>
      <c r="F74" s="110"/>
      <c r="G74" s="110"/>
      <c r="H74" s="110"/>
      <c r="I74" s="51">
        <f>I73*0.08</f>
        <v>3.3333333333333332E-4</v>
      </c>
      <c r="J74" s="49">
        <f>$J$72*I74</f>
        <v>6.9745454545454538E-3</v>
      </c>
      <c r="K74" s="5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 t="s">
        <v>75</v>
      </c>
      <c r="C75" s="110" t="s">
        <v>147</v>
      </c>
      <c r="D75" s="110"/>
      <c r="E75" s="110"/>
      <c r="F75" s="110"/>
      <c r="G75" s="110"/>
      <c r="H75" s="110"/>
      <c r="I75" s="51">
        <f>(7/30)/12</f>
        <v>1.9444444444444445E-2</v>
      </c>
      <c r="J75" s="49">
        <f>$J$72*I75</f>
        <v>0.40684848484848485</v>
      </c>
      <c r="K75" s="74" t="s">
        <v>148</v>
      </c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48" t="s">
        <v>78</v>
      </c>
      <c r="C76" s="110" t="s">
        <v>149</v>
      </c>
      <c r="D76" s="110"/>
      <c r="E76" s="110"/>
      <c r="F76" s="110"/>
      <c r="G76" s="110"/>
      <c r="H76" s="110"/>
      <c r="I76" s="51">
        <f>I75*I51</f>
        <v>6.5722222222222224E-3</v>
      </c>
      <c r="J76" s="49">
        <f>$J$72*I76</f>
        <v>0.13751478787878788</v>
      </c>
      <c r="K76" s="75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"/>
      <c r="B77" s="48" t="s">
        <v>103</v>
      </c>
      <c r="C77" s="110" t="s">
        <v>150</v>
      </c>
      <c r="D77" s="110"/>
      <c r="E77" s="110"/>
      <c r="F77" s="110"/>
      <c r="G77" s="110"/>
      <c r="H77" s="110"/>
      <c r="I77" s="51">
        <f>(0.4*0.08)</f>
        <v>3.2000000000000001E-2</v>
      </c>
      <c r="J77" s="49">
        <f>$J$72*I77</f>
        <v>0.66955636363636362</v>
      </c>
      <c r="K77" s="5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36"/>
      <c r="B78" s="106" t="s">
        <v>151</v>
      </c>
      <c r="C78" s="106"/>
      <c r="D78" s="106"/>
      <c r="E78" s="106"/>
      <c r="F78" s="106"/>
      <c r="G78" s="106"/>
      <c r="H78" s="106"/>
      <c r="I78" s="57">
        <f>SUM(I73:I77)</f>
        <v>6.2516666666666665E-2</v>
      </c>
      <c r="J78" s="52">
        <f>SUM(J73:J77)</f>
        <v>1.308076</v>
      </c>
      <c r="K78" s="5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66"/>
      <c r="B79" s="116"/>
      <c r="C79" s="116"/>
      <c r="D79" s="116"/>
      <c r="E79" s="116"/>
      <c r="F79" s="116"/>
      <c r="G79" s="116"/>
      <c r="H79" s="116"/>
      <c r="I79" s="116"/>
      <c r="J79" s="116"/>
      <c r="K79" s="68"/>
      <c r="L79" s="68"/>
      <c r="M79" s="68"/>
      <c r="N79" s="68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4.25" customHeight="1" x14ac:dyDescent="0.2">
      <c r="A80" s="66"/>
      <c r="B80" s="54"/>
      <c r="C80" s="54"/>
      <c r="D80" s="54"/>
      <c r="E80" s="54"/>
      <c r="F80" s="54"/>
      <c r="G80" s="54"/>
      <c r="H80" s="54"/>
      <c r="I80" s="54"/>
      <c r="J80" s="54"/>
      <c r="K80" s="68"/>
      <c r="L80" s="68"/>
      <c r="M80" s="68"/>
      <c r="N80" s="68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4.25" customHeight="1" x14ac:dyDescent="0.2">
      <c r="A81" s="36"/>
      <c r="B81" s="109" t="s">
        <v>152</v>
      </c>
      <c r="C81" s="109"/>
      <c r="D81" s="109"/>
      <c r="E81" s="109"/>
      <c r="F81" s="109"/>
      <c r="G81" s="109"/>
      <c r="H81" s="109"/>
      <c r="I81" s="109"/>
      <c r="J81" s="109"/>
      <c r="K81" s="3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"/>
      <c r="B82" s="106" t="s">
        <v>153</v>
      </c>
      <c r="C82" s="106"/>
      <c r="D82" s="106"/>
      <c r="E82" s="106"/>
      <c r="F82" s="106"/>
      <c r="G82" s="106"/>
      <c r="H82" s="106"/>
      <c r="I82" s="48" t="s">
        <v>97</v>
      </c>
      <c r="J82" s="48" t="s">
        <v>98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36"/>
      <c r="B83" s="112" t="s">
        <v>108</v>
      </c>
      <c r="C83" s="112"/>
      <c r="D83" s="112"/>
      <c r="E83" s="112"/>
      <c r="F83" s="112"/>
      <c r="G83" s="112"/>
      <c r="H83" s="112"/>
      <c r="I83" s="112"/>
      <c r="J83" s="76">
        <f>J31</f>
        <v>20.923636363636362</v>
      </c>
      <c r="K83" s="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6"/>
      <c r="B84" s="48" t="s">
        <v>70</v>
      </c>
      <c r="C84" s="110" t="s">
        <v>154</v>
      </c>
      <c r="D84" s="110"/>
      <c r="E84" s="110"/>
      <c r="F84" s="110"/>
      <c r="G84" s="110"/>
      <c r="H84" s="110"/>
      <c r="I84" s="51">
        <f>I38/12</f>
        <v>9.2592592592592587E-3</v>
      </c>
      <c r="J84" s="49">
        <f t="shared" ref="J84:J89" si="1">$J$83*I84</f>
        <v>0.19373737373737371</v>
      </c>
      <c r="K84" s="77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48" t="s">
        <v>72</v>
      </c>
      <c r="C85" s="110" t="s">
        <v>155</v>
      </c>
      <c r="D85" s="110"/>
      <c r="E85" s="110"/>
      <c r="F85" s="110"/>
      <c r="G85" s="110"/>
      <c r="H85" s="110"/>
      <c r="I85" s="51">
        <f>(5.96/30)*(1/12)</f>
        <v>1.6555555555555553E-2</v>
      </c>
      <c r="J85" s="49">
        <f t="shared" si="1"/>
        <v>0.34640242424242418</v>
      </c>
      <c r="K85" s="77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75</v>
      </c>
      <c r="C86" s="110" t="s">
        <v>156</v>
      </c>
      <c r="D86" s="110"/>
      <c r="E86" s="110"/>
      <c r="F86" s="110"/>
      <c r="G86" s="110"/>
      <c r="H86" s="110"/>
      <c r="I86" s="51">
        <f>(5/30)/12*0.015</f>
        <v>2.0833333333333332E-4</v>
      </c>
      <c r="J86" s="49">
        <f t="shared" si="1"/>
        <v>4.3590909090909088E-3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48" t="s">
        <v>78</v>
      </c>
      <c r="C87" s="113" t="s">
        <v>157</v>
      </c>
      <c r="D87" s="113"/>
      <c r="E87" s="113"/>
      <c r="F87" s="113"/>
      <c r="G87" s="113"/>
      <c r="H87" s="113"/>
      <c r="I87" s="51">
        <f>(15/30)/12*0.0078</f>
        <v>3.2499999999999999E-4</v>
      </c>
      <c r="J87" s="49">
        <f t="shared" si="1"/>
        <v>6.8001818181818172E-3</v>
      </c>
      <c r="K87" s="5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103</v>
      </c>
      <c r="C88" s="110" t="s">
        <v>158</v>
      </c>
      <c r="D88" s="110"/>
      <c r="E88" s="110"/>
      <c r="F88" s="110"/>
      <c r="G88" s="110"/>
      <c r="H88" s="110"/>
      <c r="I88" s="51">
        <f>(0.0144*0.1*0.4509*6/12)</f>
        <v>3.2464800000000003E-4</v>
      </c>
      <c r="J88" s="49">
        <f t="shared" si="1"/>
        <v>6.792816698181818E-3</v>
      </c>
      <c r="K88" s="5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 x14ac:dyDescent="0.2">
      <c r="A89" s="36"/>
      <c r="B89" s="48" t="s">
        <v>119</v>
      </c>
      <c r="C89" s="114" t="s">
        <v>159</v>
      </c>
      <c r="D89" s="114"/>
      <c r="E89" s="114"/>
      <c r="F89" s="114"/>
      <c r="G89" s="114"/>
      <c r="H89" s="114"/>
      <c r="I89" s="51">
        <f>SUM(I84:I88)*I51</f>
        <v>9.0154050980740738E-3</v>
      </c>
      <c r="J89" s="49">
        <f t="shared" si="1"/>
        <v>0.18863505794297533</v>
      </c>
      <c r="K89" s="5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66"/>
      <c r="B90" s="106" t="s">
        <v>160</v>
      </c>
      <c r="C90" s="106"/>
      <c r="D90" s="106"/>
      <c r="E90" s="106"/>
      <c r="F90" s="106"/>
      <c r="G90" s="106"/>
      <c r="H90" s="106"/>
      <c r="I90" s="57">
        <f>SUM(I84:I89)</f>
        <v>3.5688201246222219E-2</v>
      </c>
      <c r="J90" s="52">
        <f>SUM(J84:J89)</f>
        <v>0.74672694534822781</v>
      </c>
      <c r="K90" s="53"/>
      <c r="L90" s="68"/>
      <c r="M90" s="68"/>
      <c r="N90" s="68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6.5" customHeight="1" x14ac:dyDescent="0.2">
      <c r="A91" s="36"/>
      <c r="B91" s="115"/>
      <c r="C91" s="115"/>
      <c r="D91" s="115"/>
      <c r="E91" s="115"/>
      <c r="F91" s="115"/>
      <c r="G91" s="115"/>
      <c r="H91" s="115"/>
      <c r="I91" s="115"/>
      <c r="J91" s="115"/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106" t="s">
        <v>161</v>
      </c>
      <c r="C92" s="106"/>
      <c r="D92" s="106"/>
      <c r="E92" s="106"/>
      <c r="F92" s="106"/>
      <c r="G92" s="106"/>
      <c r="H92" s="106"/>
      <c r="I92" s="48" t="s">
        <v>97</v>
      </c>
      <c r="J92" s="48" t="s">
        <v>98</v>
      </c>
      <c r="K92" s="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107" t="s">
        <v>108</v>
      </c>
      <c r="C93" s="107"/>
      <c r="D93" s="107"/>
      <c r="E93" s="107"/>
      <c r="F93" s="107"/>
      <c r="G93" s="107"/>
      <c r="H93" s="107"/>
      <c r="I93" s="107"/>
      <c r="J93" s="78">
        <f>J31</f>
        <v>20.923636363636362</v>
      </c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48" t="s">
        <v>70</v>
      </c>
      <c r="C94" s="110" t="s">
        <v>162</v>
      </c>
      <c r="D94" s="110"/>
      <c r="E94" s="110"/>
      <c r="F94" s="110"/>
      <c r="G94" s="110"/>
      <c r="H94" s="110"/>
      <c r="I94" s="51"/>
      <c r="J94" s="49">
        <v>0</v>
      </c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106" t="s">
        <v>163</v>
      </c>
      <c r="C95" s="106"/>
      <c r="D95" s="106"/>
      <c r="E95" s="106"/>
      <c r="F95" s="106"/>
      <c r="G95" s="106"/>
      <c r="H95" s="106"/>
      <c r="I95" s="57"/>
      <c r="J95" s="52">
        <f>J94</f>
        <v>0</v>
      </c>
      <c r="K95" s="5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6.5" customHeight="1" x14ac:dyDescent="0.2">
      <c r="A96" s="36"/>
      <c r="B96" s="79"/>
      <c r="C96" s="79"/>
      <c r="D96" s="79"/>
      <c r="E96" s="79"/>
      <c r="F96" s="79"/>
      <c r="G96" s="79"/>
      <c r="H96" s="79"/>
      <c r="I96" s="79"/>
      <c r="J96" s="79"/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109" t="s">
        <v>164</v>
      </c>
      <c r="C97" s="109"/>
      <c r="D97" s="109"/>
      <c r="E97" s="109"/>
      <c r="F97" s="109"/>
      <c r="G97" s="109"/>
      <c r="H97" s="109"/>
      <c r="I97" s="109"/>
      <c r="J97" s="109"/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106" t="s">
        <v>165</v>
      </c>
      <c r="C98" s="106"/>
      <c r="D98" s="106"/>
      <c r="E98" s="106"/>
      <c r="F98" s="106"/>
      <c r="G98" s="106"/>
      <c r="H98" s="106"/>
      <c r="I98" s="106"/>
      <c r="J98" s="48" t="s">
        <v>98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48" t="s">
        <v>166</v>
      </c>
      <c r="C99" s="110" t="s">
        <v>155</v>
      </c>
      <c r="D99" s="110"/>
      <c r="E99" s="110"/>
      <c r="F99" s="110"/>
      <c r="G99" s="110"/>
      <c r="H99" s="110"/>
      <c r="I99" s="110"/>
      <c r="J99" s="49">
        <f>J90</f>
        <v>0.74672694534822781</v>
      </c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 x14ac:dyDescent="0.2">
      <c r="A100" s="36"/>
      <c r="B100" s="48" t="s">
        <v>167</v>
      </c>
      <c r="C100" s="110" t="s">
        <v>168</v>
      </c>
      <c r="D100" s="110"/>
      <c r="E100" s="110"/>
      <c r="F100" s="110"/>
      <c r="G100" s="110"/>
      <c r="H100" s="110"/>
      <c r="I100" s="110"/>
      <c r="J100" s="49">
        <f>J95</f>
        <v>0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66"/>
      <c r="B101" s="106" t="s">
        <v>169</v>
      </c>
      <c r="C101" s="106"/>
      <c r="D101" s="106"/>
      <c r="E101" s="106"/>
      <c r="F101" s="106"/>
      <c r="G101" s="106"/>
      <c r="H101" s="106"/>
      <c r="I101" s="106"/>
      <c r="J101" s="52">
        <f>SUM(J99:J100)</f>
        <v>0.74672694534822781</v>
      </c>
      <c r="K101" s="53"/>
      <c r="L101" s="68"/>
      <c r="M101" s="68"/>
      <c r="N101" s="68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6.5" customHeight="1" x14ac:dyDescent="0.2">
      <c r="A102" s="36"/>
      <c r="B102" s="79"/>
      <c r="C102" s="79"/>
      <c r="D102" s="79"/>
      <c r="E102" s="79"/>
      <c r="F102" s="79"/>
      <c r="G102" s="79"/>
      <c r="H102" s="79"/>
      <c r="I102" s="79"/>
      <c r="J102" s="7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6.5" customHeight="1" x14ac:dyDescent="0.2">
      <c r="A103" s="36"/>
      <c r="B103" s="79"/>
      <c r="C103" s="79"/>
      <c r="D103" s="79"/>
      <c r="E103" s="79"/>
      <c r="F103" s="79"/>
      <c r="G103" s="79"/>
      <c r="H103" s="79"/>
      <c r="I103" s="79"/>
      <c r="J103" s="79"/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109" t="s">
        <v>170</v>
      </c>
      <c r="C104" s="109"/>
      <c r="D104" s="109"/>
      <c r="E104" s="109"/>
      <c r="F104" s="109"/>
      <c r="G104" s="109"/>
      <c r="H104" s="109"/>
      <c r="I104" s="109"/>
      <c r="J104" s="109"/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36"/>
      <c r="B105" s="48">
        <v>5</v>
      </c>
      <c r="C105" s="106" t="s">
        <v>171</v>
      </c>
      <c r="D105" s="106"/>
      <c r="E105" s="106"/>
      <c r="F105" s="106"/>
      <c r="G105" s="106"/>
      <c r="H105" s="106"/>
      <c r="I105" s="48"/>
      <c r="J105" s="48" t="s">
        <v>98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48" t="s">
        <v>70</v>
      </c>
      <c r="C106" s="110" t="s">
        <v>172</v>
      </c>
      <c r="D106" s="110"/>
      <c r="E106" s="110"/>
      <c r="F106" s="110"/>
      <c r="G106" s="110"/>
      <c r="H106" s="110"/>
      <c r="I106" s="49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48" t="s">
        <v>72</v>
      </c>
      <c r="C107" s="110" t="s">
        <v>173</v>
      </c>
      <c r="D107" s="110"/>
      <c r="E107" s="110"/>
      <c r="F107" s="110"/>
      <c r="G107" s="110"/>
      <c r="H107" s="110"/>
      <c r="I107" s="80"/>
      <c r="J107" s="49"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6"/>
      <c r="B108" s="81" t="s">
        <v>75</v>
      </c>
      <c r="C108" s="110" t="s">
        <v>174</v>
      </c>
      <c r="D108" s="110"/>
      <c r="E108" s="110"/>
      <c r="F108" s="110"/>
      <c r="G108" s="110"/>
      <c r="H108" s="110"/>
      <c r="I108" s="82"/>
      <c r="J108" s="49"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81" t="s">
        <v>78</v>
      </c>
      <c r="C109" s="110" t="s">
        <v>175</v>
      </c>
      <c r="D109" s="110"/>
      <c r="E109" s="110"/>
      <c r="F109" s="110"/>
      <c r="G109" s="110"/>
      <c r="H109" s="110"/>
      <c r="I109" s="82"/>
      <c r="J109" s="49">
        <v>0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6" t="s">
        <v>176</v>
      </c>
      <c r="C110" s="106"/>
      <c r="D110" s="106"/>
      <c r="E110" s="106"/>
      <c r="F110" s="106"/>
      <c r="G110" s="106"/>
      <c r="H110" s="106"/>
      <c r="I110" s="83"/>
      <c r="J110" s="52">
        <f>SUM(J106:J109)</f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6.5" customHeight="1" x14ac:dyDescent="0.2">
      <c r="A111" s="36"/>
      <c r="B111" s="111"/>
      <c r="C111" s="111"/>
      <c r="D111" s="111"/>
      <c r="E111" s="111"/>
      <c r="F111" s="111"/>
      <c r="G111" s="111"/>
      <c r="H111" s="111"/>
      <c r="I111" s="111"/>
      <c r="J111" s="111"/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6.5" customHeight="1" x14ac:dyDescent="0.2">
      <c r="A112" s="36"/>
      <c r="B112" s="79"/>
      <c r="C112" s="79"/>
      <c r="D112" s="79"/>
      <c r="E112" s="79"/>
      <c r="F112" s="79"/>
      <c r="G112" s="79"/>
      <c r="H112" s="79"/>
      <c r="I112" s="79"/>
      <c r="J112" s="79"/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109" t="s">
        <v>177</v>
      </c>
      <c r="C113" s="109"/>
      <c r="D113" s="109"/>
      <c r="E113" s="109"/>
      <c r="F113" s="109"/>
      <c r="G113" s="109"/>
      <c r="H113" s="109"/>
      <c r="I113" s="109"/>
      <c r="J113" s="109"/>
      <c r="K113" s="53"/>
      <c r="L113" s="77"/>
      <c r="M113" s="77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>
        <v>6</v>
      </c>
      <c r="C114" s="106" t="s">
        <v>178</v>
      </c>
      <c r="D114" s="106"/>
      <c r="E114" s="106"/>
      <c r="F114" s="106"/>
      <c r="G114" s="106"/>
      <c r="H114" s="106"/>
      <c r="I114" s="48" t="s">
        <v>97</v>
      </c>
      <c r="J114" s="48" t="s">
        <v>98</v>
      </c>
      <c r="K114" s="5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6"/>
      <c r="B115" s="48" t="s">
        <v>70</v>
      </c>
      <c r="C115" s="110" t="s">
        <v>179</v>
      </c>
      <c r="D115" s="110"/>
      <c r="E115" s="110"/>
      <c r="F115" s="110"/>
      <c r="G115" s="110"/>
      <c r="H115" s="110"/>
      <c r="I115" s="63">
        <v>0</v>
      </c>
      <c r="J115" s="49">
        <f>J132*I115</f>
        <v>0</v>
      </c>
      <c r="K115" s="84"/>
      <c r="L115" s="39"/>
      <c r="M115" s="39"/>
      <c r="N115" s="5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72</v>
      </c>
      <c r="C116" s="110" t="s">
        <v>180</v>
      </c>
      <c r="D116" s="110"/>
      <c r="E116" s="110"/>
      <c r="F116" s="110"/>
      <c r="G116" s="110"/>
      <c r="H116" s="110"/>
      <c r="I116" s="63">
        <v>0</v>
      </c>
      <c r="J116" s="49">
        <f>(J132+J115)*I116</f>
        <v>0</v>
      </c>
      <c r="K116" s="84"/>
      <c r="L116" s="39"/>
      <c r="M116" s="39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75</v>
      </c>
      <c r="C117" s="106" t="s">
        <v>181</v>
      </c>
      <c r="D117" s="106"/>
      <c r="E117" s="106"/>
      <c r="F117" s="106"/>
      <c r="G117" s="106"/>
      <c r="H117" s="106"/>
      <c r="I117" s="51"/>
      <c r="J117" s="49"/>
      <c r="K117" s="39"/>
      <c r="L117" s="39"/>
      <c r="M117" s="39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182</v>
      </c>
      <c r="C118" s="110" t="s">
        <v>183</v>
      </c>
      <c r="D118" s="110"/>
      <c r="E118" s="110"/>
      <c r="F118" s="110"/>
      <c r="G118" s="110"/>
      <c r="H118" s="110"/>
      <c r="I118" s="63">
        <v>0</v>
      </c>
      <c r="J118" s="49">
        <f>(($J$132+$J$115+$J$116)/(1-($I$118+$I$119+$I$120))*I118)</f>
        <v>0</v>
      </c>
      <c r="K118" s="84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184</v>
      </c>
      <c r="C119" s="110" t="s">
        <v>185</v>
      </c>
      <c r="D119" s="110"/>
      <c r="E119" s="110"/>
      <c r="F119" s="110"/>
      <c r="G119" s="110"/>
      <c r="H119" s="110"/>
      <c r="I119" s="63">
        <v>0</v>
      </c>
      <c r="J119" s="49">
        <f>(($J$132+$J$115+$J$116)/(1-($I$118+$I$119+$I$120))*I119)</f>
        <v>0</v>
      </c>
      <c r="K119" s="53"/>
      <c r="L119" s="5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186</v>
      </c>
      <c r="C120" s="110" t="s">
        <v>187</v>
      </c>
      <c r="D120" s="110"/>
      <c r="E120" s="110"/>
      <c r="F120" s="110"/>
      <c r="G120" s="110"/>
      <c r="H120" s="110"/>
      <c r="I120" s="51">
        <v>0.03</v>
      </c>
      <c r="J120" s="49">
        <f>(($J$132+$J$115+$J$116)/(1-($I$118+$I$119+$I$120))*I120)</f>
        <v>1.0977606534175177</v>
      </c>
      <c r="K120" s="53"/>
      <c r="L120" s="5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78</v>
      </c>
      <c r="C121" s="137" t="s">
        <v>175</v>
      </c>
      <c r="D121" s="137"/>
      <c r="E121" s="137"/>
      <c r="F121" s="137"/>
      <c r="G121" s="137"/>
      <c r="H121" s="137"/>
      <c r="I121" s="131"/>
      <c r="J121" s="128"/>
      <c r="K121" s="53"/>
      <c r="L121" s="5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106" t="s">
        <v>188</v>
      </c>
      <c r="C122" s="106"/>
      <c r="D122" s="106"/>
      <c r="E122" s="106"/>
      <c r="F122" s="106"/>
      <c r="G122" s="106"/>
      <c r="H122" s="106"/>
      <c r="I122" s="85">
        <f>SUM(I115:I121)</f>
        <v>0.03</v>
      </c>
      <c r="J122" s="52">
        <f>(SUM(J115:J121))</f>
        <v>1.0977606534175177</v>
      </c>
      <c r="K122" s="5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54"/>
      <c r="C123" s="54"/>
      <c r="D123" s="54"/>
      <c r="E123" s="54"/>
      <c r="F123" s="54"/>
      <c r="G123" s="54"/>
      <c r="H123" s="54"/>
      <c r="I123" s="86"/>
      <c r="J123" s="56"/>
      <c r="K123" s="5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54"/>
      <c r="C124" s="54"/>
      <c r="D124" s="54"/>
      <c r="E124" s="54"/>
      <c r="F124" s="54"/>
      <c r="G124" s="54"/>
      <c r="H124" s="54"/>
      <c r="I124" s="86"/>
      <c r="J124" s="56"/>
      <c r="K124" s="5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109" t="s">
        <v>189</v>
      </c>
      <c r="C125" s="109"/>
      <c r="D125" s="109"/>
      <c r="E125" s="109"/>
      <c r="F125" s="109"/>
      <c r="G125" s="109"/>
      <c r="H125" s="109"/>
      <c r="I125" s="109"/>
      <c r="J125" s="109"/>
      <c r="K125" s="3"/>
      <c r="L125" s="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106" t="s">
        <v>190</v>
      </c>
      <c r="C126" s="106"/>
      <c r="D126" s="106"/>
      <c r="E126" s="106"/>
      <c r="F126" s="106"/>
      <c r="G126" s="106"/>
      <c r="H126" s="106"/>
      <c r="I126" s="106"/>
      <c r="J126" s="48" t="s">
        <v>98</v>
      </c>
      <c r="K126" s="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70</v>
      </c>
      <c r="C127" s="110" t="str">
        <f>B21</f>
        <v>MÓDULO 1 - COMPOSIÇÃO DA REMUNERAÇÃO</v>
      </c>
      <c r="D127" s="110"/>
      <c r="E127" s="110"/>
      <c r="F127" s="110"/>
      <c r="G127" s="110"/>
      <c r="H127" s="110"/>
      <c r="I127" s="110"/>
      <c r="J127" s="49">
        <f>J31</f>
        <v>20.923636363636362</v>
      </c>
      <c r="K127" s="5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6"/>
      <c r="B128" s="48" t="s">
        <v>72</v>
      </c>
      <c r="C128" s="110" t="str">
        <f>B34</f>
        <v>MÓDULO 2 – ENCARGOS E BENEFÍCIOS ANUAIS, MENSAIS E DIÁRIOS</v>
      </c>
      <c r="D128" s="110"/>
      <c r="E128" s="110"/>
      <c r="F128" s="110"/>
      <c r="G128" s="110"/>
      <c r="H128" s="110"/>
      <c r="I128" s="110"/>
      <c r="J128" s="49">
        <f>J67</f>
        <v>12.515821818181818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75</v>
      </c>
      <c r="C129" s="110" t="str">
        <f>B70</f>
        <v>MÓDULO 3 – PROVISÃO PARA RESCISÃO</v>
      </c>
      <c r="D129" s="110"/>
      <c r="E129" s="110"/>
      <c r="F129" s="110"/>
      <c r="G129" s="110"/>
      <c r="H129" s="110"/>
      <c r="I129" s="110"/>
      <c r="J129" s="49">
        <f>J78</f>
        <v>1.308076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48" t="s">
        <v>78</v>
      </c>
      <c r="C130" s="110" t="str">
        <f>B81</f>
        <v>MÓDULO 4 – CUSTO DE REPOSIÇÃO DO PROFISSIONAL AUSENTE</v>
      </c>
      <c r="D130" s="110"/>
      <c r="E130" s="110"/>
      <c r="F130" s="110"/>
      <c r="G130" s="110"/>
      <c r="H130" s="110"/>
      <c r="I130" s="110"/>
      <c r="J130" s="49">
        <f>J101</f>
        <v>0.74672694534822781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103</v>
      </c>
      <c r="C131" s="110" t="str">
        <f>B104</f>
        <v>MÓDULO 5 – INSUMOS DIVERSOS</v>
      </c>
      <c r="D131" s="110"/>
      <c r="E131" s="110"/>
      <c r="F131" s="110"/>
      <c r="G131" s="110"/>
      <c r="H131" s="110"/>
      <c r="I131" s="110"/>
      <c r="J131" s="49">
        <f>J110</f>
        <v>0</v>
      </c>
      <c r="K131" s="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6" t="s">
        <v>191</v>
      </c>
      <c r="D132" s="106"/>
      <c r="E132" s="106"/>
      <c r="F132" s="106"/>
      <c r="G132" s="106"/>
      <c r="H132" s="106"/>
      <c r="I132" s="106"/>
      <c r="J132" s="52">
        <f>(SUM(J127:J131))</f>
        <v>35.494261127166411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6"/>
      <c r="B133" s="48" t="s">
        <v>119</v>
      </c>
      <c r="C133" s="110" t="str">
        <f>B113</f>
        <v>MÓDULO 6 – CUSTOS INDIRETOS, TRIBUTOS E LUCRO</v>
      </c>
      <c r="D133" s="110"/>
      <c r="E133" s="110"/>
      <c r="F133" s="110"/>
      <c r="G133" s="110"/>
      <c r="H133" s="110"/>
      <c r="I133" s="110"/>
      <c r="J133" s="49">
        <f>J122</f>
        <v>1.0977606534175177</v>
      </c>
      <c r="K133" s="3"/>
      <c r="L133" s="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106" t="s">
        <v>198</v>
      </c>
      <c r="C134" s="106"/>
      <c r="D134" s="106"/>
      <c r="E134" s="106"/>
      <c r="F134" s="106"/>
      <c r="G134" s="106"/>
      <c r="H134" s="106"/>
      <c r="I134" s="106"/>
      <c r="J134" s="52">
        <f>(SUM(J132:J133))</f>
        <v>36.592021780583927</v>
      </c>
      <c r="K134" s="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/>
      <c r="C135" s="107" t="s">
        <v>199</v>
      </c>
      <c r="D135" s="107"/>
      <c r="E135" s="107"/>
      <c r="F135" s="107"/>
      <c r="G135" s="107"/>
      <c r="H135" s="107"/>
      <c r="I135" s="81">
        <v>44</v>
      </c>
      <c r="J135" s="52">
        <f>J134*I135</f>
        <v>1610.0489583456929</v>
      </c>
      <c r="K135" s="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39"/>
      <c r="C136" s="39"/>
      <c r="D136" s="39"/>
      <c r="E136" s="39"/>
      <c r="F136" s="39"/>
      <c r="G136" s="39"/>
      <c r="H136" s="39"/>
      <c r="I136" s="39"/>
      <c r="J136" s="87" t="s">
        <v>194</v>
      </c>
      <c r="K136" s="53"/>
      <c r="L136" s="53"/>
      <c r="M136" s="5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39"/>
      <c r="C137" s="39"/>
      <c r="D137" s="39"/>
      <c r="E137" s="39"/>
      <c r="F137" s="39"/>
      <c r="G137" s="39"/>
      <c r="H137" s="39"/>
      <c r="I137" s="54"/>
      <c r="J137" s="55">
        <f>J134/J31</f>
        <v>1.7488366335871708</v>
      </c>
      <c r="K137" s="5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</sheetData>
  <sheetProtection algorithmName="SHA-512" hashValue="y5Xf24QJE56nX5wyue9L8RKKUf1SJT7Eer/5a001bnBLJ9ZP/htOiA2Z7NQ7+xt4imQ7et2OX5XkAcOnJU3wFg==" saltValue="C/ZF5aEBycHpVQmvIuE1xA==" spinCount="100000" sheet="1" objects="1" scenarios="1" selectLockedCells="1"/>
  <mergeCells count="124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31:I31"/>
    <mergeCell ref="B34:J34"/>
    <mergeCell ref="B35:H35"/>
    <mergeCell ref="B36:I36"/>
    <mergeCell ref="C37:H37"/>
    <mergeCell ref="C38:H38"/>
    <mergeCell ref="B39:H39"/>
    <mergeCell ref="B41:H41"/>
    <mergeCell ref="B42:I42"/>
    <mergeCell ref="C43:H43"/>
    <mergeCell ref="C44:H44"/>
    <mergeCell ref="C45:H45"/>
    <mergeCell ref="C46:H46"/>
    <mergeCell ref="C47:H47"/>
    <mergeCell ref="C48:H48"/>
    <mergeCell ref="C49:H49"/>
    <mergeCell ref="C50:H50"/>
    <mergeCell ref="B51:H51"/>
    <mergeCell ref="B53:H53"/>
    <mergeCell ref="C54:H54"/>
    <mergeCell ref="C55:H55"/>
    <mergeCell ref="C56:H56"/>
    <mergeCell ref="C57:H57"/>
    <mergeCell ref="C58:H58"/>
    <mergeCell ref="C59:H59"/>
    <mergeCell ref="B60:I60"/>
    <mergeCell ref="B62:J62"/>
    <mergeCell ref="B63:I63"/>
    <mergeCell ref="C64:I64"/>
    <mergeCell ref="C65:I65"/>
    <mergeCell ref="C66:I66"/>
    <mergeCell ref="B67:I67"/>
    <mergeCell ref="B68:J68"/>
    <mergeCell ref="B70:J70"/>
    <mergeCell ref="C71:H71"/>
    <mergeCell ref="B72:I72"/>
    <mergeCell ref="C73:H73"/>
    <mergeCell ref="C74:H74"/>
    <mergeCell ref="C75:H75"/>
    <mergeCell ref="C76:H76"/>
    <mergeCell ref="C77:H77"/>
    <mergeCell ref="B78:H78"/>
    <mergeCell ref="B79:J79"/>
    <mergeCell ref="B81:J81"/>
    <mergeCell ref="B82:H82"/>
    <mergeCell ref="B83:I83"/>
    <mergeCell ref="C84:H84"/>
    <mergeCell ref="C85:H85"/>
    <mergeCell ref="C86:H86"/>
    <mergeCell ref="C87:H87"/>
    <mergeCell ref="C88:H88"/>
    <mergeCell ref="C89:H89"/>
    <mergeCell ref="B90:H90"/>
    <mergeCell ref="B91:J91"/>
    <mergeCell ref="B92:H92"/>
    <mergeCell ref="B93:I93"/>
    <mergeCell ref="C94:H94"/>
    <mergeCell ref="B95:H95"/>
    <mergeCell ref="B97:J97"/>
    <mergeCell ref="B98:I98"/>
    <mergeCell ref="C99:I99"/>
    <mergeCell ref="C100:I100"/>
    <mergeCell ref="B101:I101"/>
    <mergeCell ref="B104:J104"/>
    <mergeCell ref="C105:H105"/>
    <mergeCell ref="C106:H106"/>
    <mergeCell ref="C107:H107"/>
    <mergeCell ref="C108:H108"/>
    <mergeCell ref="C109:H109"/>
    <mergeCell ref="B110:H110"/>
    <mergeCell ref="B111:J111"/>
    <mergeCell ref="B113:J113"/>
    <mergeCell ref="C114:H114"/>
    <mergeCell ref="C115:H115"/>
    <mergeCell ref="C116:H116"/>
    <mergeCell ref="C117:H117"/>
    <mergeCell ref="C118:H118"/>
    <mergeCell ref="C119:H119"/>
    <mergeCell ref="C131:I131"/>
    <mergeCell ref="C132:I132"/>
    <mergeCell ref="C133:I133"/>
    <mergeCell ref="B134:I134"/>
    <mergeCell ref="C135:H135"/>
    <mergeCell ref="C120:H120"/>
    <mergeCell ref="C121:H121"/>
    <mergeCell ref="B122:H122"/>
    <mergeCell ref="B125:J125"/>
    <mergeCell ref="B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59" firstPageNumber="0" orientation="portrait" horizontalDpi="300" verticalDpi="300" r:id="rId1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5.42578125" customWidth="1"/>
    <col min="2" max="9" width="11.42578125" customWidth="1"/>
    <col min="10" max="10" width="23" customWidth="1"/>
    <col min="11" max="11" width="22.5703125" customWidth="1"/>
    <col min="12" max="26" width="11.42578125" customWidth="1"/>
  </cols>
  <sheetData>
    <row r="1" spans="1:26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227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 – Ad. Not. s/ HE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226</v>
      </c>
      <c r="D15" s="110"/>
      <c r="E15" s="110"/>
      <c r="F15" s="110"/>
      <c r="G15" s="110"/>
      <c r="H15" s="110"/>
      <c r="I15" s="110"/>
      <c r="J15" s="42">
        <f>Encanador!J23+Encanador!J25</f>
        <v>2192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 t="s">
        <v>205</v>
      </c>
      <c r="D31" s="110"/>
      <c r="E31" s="110"/>
      <c r="F31" s="110"/>
      <c r="G31" s="110"/>
      <c r="H31" s="110"/>
      <c r="I31" s="131"/>
      <c r="J31" s="128">
        <f>(((J15/220)*(60/52.5)*1.8)*0.2)</f>
        <v>4.0993246753246755</v>
      </c>
      <c r="K31" s="135" t="s">
        <v>206</v>
      </c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 t="s">
        <v>208</v>
      </c>
      <c r="D32" s="110"/>
      <c r="E32" s="110"/>
      <c r="F32" s="110"/>
      <c r="G32" s="110"/>
      <c r="H32" s="110"/>
      <c r="I32" s="131"/>
      <c r="J32" s="128">
        <f>((((1/26.09)*4.35)*(J15*1.8)/220)*0.2)</f>
        <v>0.59804731872190664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105</v>
      </c>
      <c r="C33" s="106"/>
      <c r="D33" s="106"/>
      <c r="E33" s="106"/>
      <c r="F33" s="106"/>
      <c r="G33" s="106"/>
      <c r="H33" s="106"/>
      <c r="I33" s="106"/>
      <c r="J33" s="52">
        <f>SUM(J23:J32)</f>
        <v>4.6973719940465823</v>
      </c>
      <c r="K33" s="5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 x14ac:dyDescent="0.2">
      <c r="A34" s="36"/>
      <c r="B34" s="54"/>
      <c r="C34" s="54"/>
      <c r="D34" s="54"/>
      <c r="E34" s="54"/>
      <c r="F34" s="54"/>
      <c r="G34" s="54"/>
      <c r="H34" s="54"/>
      <c r="I34" s="54"/>
      <c r="J34" s="55"/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 x14ac:dyDescent="0.2">
      <c r="A35" s="36"/>
      <c r="B35" s="54"/>
      <c r="C35" s="54"/>
      <c r="D35" s="54"/>
      <c r="E35" s="54"/>
      <c r="F35" s="54"/>
      <c r="G35" s="54"/>
      <c r="H35" s="54"/>
      <c r="I35" s="54"/>
      <c r="J35" s="55"/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109" t="s">
        <v>106</v>
      </c>
      <c r="C36" s="109"/>
      <c r="D36" s="109"/>
      <c r="E36" s="109"/>
      <c r="F36" s="109"/>
      <c r="G36" s="109"/>
      <c r="H36" s="109"/>
      <c r="I36" s="109"/>
      <c r="J36" s="109"/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106" t="s">
        <v>107</v>
      </c>
      <c r="C37" s="106"/>
      <c r="D37" s="106"/>
      <c r="E37" s="106"/>
      <c r="F37" s="106"/>
      <c r="G37" s="106"/>
      <c r="H37" s="106"/>
      <c r="I37" s="48" t="s">
        <v>97</v>
      </c>
      <c r="J37" s="48" t="s">
        <v>98</v>
      </c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106" t="s">
        <v>108</v>
      </c>
      <c r="C38" s="106"/>
      <c r="D38" s="106"/>
      <c r="E38" s="106"/>
      <c r="F38" s="106"/>
      <c r="G38" s="106"/>
      <c r="H38" s="106"/>
      <c r="I38" s="106"/>
      <c r="J38" s="56">
        <f>J33</f>
        <v>4.6973719940465823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48" t="s">
        <v>70</v>
      </c>
      <c r="C39" s="110" t="s">
        <v>109</v>
      </c>
      <c r="D39" s="110"/>
      <c r="E39" s="110"/>
      <c r="F39" s="110"/>
      <c r="G39" s="110"/>
      <c r="H39" s="110"/>
      <c r="I39" s="51">
        <f>1/12</f>
        <v>8.3333333333333329E-2</v>
      </c>
      <c r="J39" s="49">
        <f>$J$38*I39</f>
        <v>0.39144766617054849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48" t="s">
        <v>72</v>
      </c>
      <c r="C40" s="110" t="s">
        <v>110</v>
      </c>
      <c r="D40" s="110"/>
      <c r="E40" s="110"/>
      <c r="F40" s="110"/>
      <c r="G40" s="110"/>
      <c r="H40" s="110"/>
      <c r="I40" s="51">
        <f>((1/12)+(1/12)/3)</f>
        <v>0.1111111111111111</v>
      </c>
      <c r="J40" s="49">
        <f>$J$38*I40</f>
        <v>0.52193022156073132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106" t="s">
        <v>111</v>
      </c>
      <c r="C41" s="106"/>
      <c r="D41" s="106"/>
      <c r="E41" s="106"/>
      <c r="F41" s="106"/>
      <c r="G41" s="106"/>
      <c r="H41" s="106"/>
      <c r="I41" s="57">
        <f>I39+I40</f>
        <v>0.19444444444444442</v>
      </c>
      <c r="J41" s="52">
        <f>SUM(J39:J40)</f>
        <v>0.91337788773127981</v>
      </c>
      <c r="K41" s="5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58"/>
      <c r="C42" s="59"/>
      <c r="D42" s="59"/>
      <c r="E42" s="59"/>
      <c r="F42" s="59"/>
      <c r="G42" s="59"/>
      <c r="H42" s="59"/>
      <c r="I42" s="60"/>
      <c r="J42" s="61"/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106" t="s">
        <v>112</v>
      </c>
      <c r="C43" s="106"/>
      <c r="D43" s="106"/>
      <c r="E43" s="106"/>
      <c r="F43" s="106"/>
      <c r="G43" s="106"/>
      <c r="H43" s="106"/>
      <c r="I43" s="48" t="s">
        <v>97</v>
      </c>
      <c r="J43" s="48" t="s">
        <v>98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106" t="s">
        <v>113</v>
      </c>
      <c r="C44" s="106"/>
      <c r="D44" s="106"/>
      <c r="E44" s="106"/>
      <c r="F44" s="106"/>
      <c r="G44" s="106"/>
      <c r="H44" s="106"/>
      <c r="I44" s="106"/>
      <c r="J44" s="62">
        <f>J33+J41</f>
        <v>5.6107498817778625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70</v>
      </c>
      <c r="C45" s="110" t="s">
        <v>114</v>
      </c>
      <c r="D45" s="110"/>
      <c r="E45" s="110"/>
      <c r="F45" s="110"/>
      <c r="G45" s="110"/>
      <c r="H45" s="110"/>
      <c r="I45" s="51">
        <v>0.2</v>
      </c>
      <c r="J45" s="49">
        <f t="shared" ref="J45:J52" si="0">$J$44*I45</f>
        <v>1.1221499763555725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48" t="s">
        <v>72</v>
      </c>
      <c r="C46" s="110" t="s">
        <v>115</v>
      </c>
      <c r="D46" s="110"/>
      <c r="E46" s="110"/>
      <c r="F46" s="110"/>
      <c r="G46" s="110"/>
      <c r="H46" s="110"/>
      <c r="I46" s="51">
        <v>2.5000000000000001E-2</v>
      </c>
      <c r="J46" s="49">
        <f t="shared" si="0"/>
        <v>0.14026874704444656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75</v>
      </c>
      <c r="C47" s="110" t="s">
        <v>116</v>
      </c>
      <c r="D47" s="110"/>
      <c r="E47" s="110"/>
      <c r="F47" s="110"/>
      <c r="G47" s="110"/>
      <c r="H47" s="110"/>
      <c r="I47" s="63">
        <v>0</v>
      </c>
      <c r="J47" s="49">
        <f t="shared" si="0"/>
        <v>0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48" t="s">
        <v>78</v>
      </c>
      <c r="C48" s="110" t="s">
        <v>117</v>
      </c>
      <c r="D48" s="110"/>
      <c r="E48" s="110"/>
      <c r="F48" s="110"/>
      <c r="G48" s="110"/>
      <c r="H48" s="110"/>
      <c r="I48" s="51">
        <v>1.4999999999999999E-2</v>
      </c>
      <c r="J48" s="49">
        <f t="shared" si="0"/>
        <v>8.4161248226667928E-2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103</v>
      </c>
      <c r="C49" s="110" t="s">
        <v>118</v>
      </c>
      <c r="D49" s="110"/>
      <c r="E49" s="110"/>
      <c r="F49" s="110"/>
      <c r="G49" s="110"/>
      <c r="H49" s="110"/>
      <c r="I49" s="51">
        <v>0.01</v>
      </c>
      <c r="J49" s="49">
        <f t="shared" si="0"/>
        <v>5.6107498817778628E-2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48" t="s">
        <v>119</v>
      </c>
      <c r="C50" s="110" t="s">
        <v>120</v>
      </c>
      <c r="D50" s="110"/>
      <c r="E50" s="110"/>
      <c r="F50" s="110"/>
      <c r="G50" s="110"/>
      <c r="H50" s="110"/>
      <c r="I50" s="51">
        <v>6.0000000000000001E-3</v>
      </c>
      <c r="J50" s="49">
        <f t="shared" si="0"/>
        <v>3.3664499290667178E-2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121</v>
      </c>
      <c r="C51" s="110" t="s">
        <v>122</v>
      </c>
      <c r="D51" s="110"/>
      <c r="E51" s="110"/>
      <c r="F51" s="110"/>
      <c r="G51" s="110"/>
      <c r="H51" s="110"/>
      <c r="I51" s="51">
        <v>2E-3</v>
      </c>
      <c r="J51" s="49">
        <f t="shared" si="0"/>
        <v>1.1221499763555725E-2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48" t="s">
        <v>123</v>
      </c>
      <c r="C52" s="110" t="s">
        <v>124</v>
      </c>
      <c r="D52" s="110"/>
      <c r="E52" s="110"/>
      <c r="F52" s="110"/>
      <c r="G52" s="110"/>
      <c r="H52" s="110"/>
      <c r="I52" s="51">
        <v>0.08</v>
      </c>
      <c r="J52" s="49">
        <f t="shared" si="0"/>
        <v>0.44885999054222903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106" t="s">
        <v>125</v>
      </c>
      <c r="C53" s="106"/>
      <c r="D53" s="106"/>
      <c r="E53" s="106"/>
      <c r="F53" s="106"/>
      <c r="G53" s="106"/>
      <c r="H53" s="106"/>
      <c r="I53" s="57">
        <f>SUM(I45:I52)</f>
        <v>0.33800000000000002</v>
      </c>
      <c r="J53" s="52">
        <f>SUM(J45:J52)</f>
        <v>1.8964334600409174</v>
      </c>
      <c r="K53" s="5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2"/>
      <c r="C54" s="54"/>
      <c r="D54" s="54"/>
      <c r="E54" s="54"/>
      <c r="F54" s="54"/>
      <c r="G54" s="54"/>
      <c r="H54" s="54"/>
      <c r="I54" s="64"/>
      <c r="J54" s="65"/>
      <c r="K54" s="5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6"/>
      <c r="B55" s="106" t="s">
        <v>126</v>
      </c>
      <c r="C55" s="106"/>
      <c r="D55" s="106"/>
      <c r="E55" s="106"/>
      <c r="F55" s="106"/>
      <c r="G55" s="106"/>
      <c r="H55" s="106"/>
      <c r="I55" s="57"/>
      <c r="J55" s="48" t="s">
        <v>98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66"/>
      <c r="B56" s="48" t="s">
        <v>70</v>
      </c>
      <c r="C56" s="110" t="s">
        <v>127</v>
      </c>
      <c r="D56" s="110"/>
      <c r="E56" s="110"/>
      <c r="F56" s="110"/>
      <c r="G56" s="110"/>
      <c r="H56" s="110"/>
      <c r="I56" s="132"/>
      <c r="J56" s="128">
        <v>0</v>
      </c>
      <c r="K56" s="68"/>
      <c r="L56" s="68"/>
      <c r="M56" s="68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4.25" customHeight="1" x14ac:dyDescent="0.2">
      <c r="A57" s="36"/>
      <c r="B57" s="48" t="s">
        <v>72</v>
      </c>
      <c r="C57" s="110" t="s">
        <v>128</v>
      </c>
      <c r="D57" s="110"/>
      <c r="E57" s="110"/>
      <c r="F57" s="110"/>
      <c r="G57" s="110"/>
      <c r="H57" s="110"/>
      <c r="I57" s="128"/>
      <c r="J57" s="128">
        <v>0</v>
      </c>
      <c r="K57" s="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48" t="s">
        <v>75</v>
      </c>
      <c r="C58" s="110" t="s">
        <v>129</v>
      </c>
      <c r="D58" s="110"/>
      <c r="E58" s="110"/>
      <c r="F58" s="110"/>
      <c r="G58" s="110"/>
      <c r="H58" s="110"/>
      <c r="I58" s="128"/>
      <c r="J58" s="128">
        <v>0</v>
      </c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48" t="s">
        <v>78</v>
      </c>
      <c r="C59" s="110" t="s">
        <v>130</v>
      </c>
      <c r="D59" s="110"/>
      <c r="E59" s="110"/>
      <c r="F59" s="110"/>
      <c r="G59" s="110"/>
      <c r="H59" s="110"/>
      <c r="I59" s="133"/>
      <c r="J59" s="133">
        <v>0</v>
      </c>
      <c r="K59" s="70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48" t="s">
        <v>103</v>
      </c>
      <c r="C60" s="110" t="s">
        <v>131</v>
      </c>
      <c r="D60" s="110"/>
      <c r="E60" s="110"/>
      <c r="F60" s="110"/>
      <c r="G60" s="110"/>
      <c r="H60" s="110"/>
      <c r="I60" s="133">
        <v>0</v>
      </c>
      <c r="J60" s="133">
        <v>0</v>
      </c>
      <c r="K60" s="71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48" t="s">
        <v>119</v>
      </c>
      <c r="C61" s="110" t="s">
        <v>132</v>
      </c>
      <c r="D61" s="110"/>
      <c r="E61" s="110"/>
      <c r="F61" s="110"/>
      <c r="G61" s="110"/>
      <c r="H61" s="110"/>
      <c r="I61" s="133">
        <v>0</v>
      </c>
      <c r="J61" s="133">
        <v>0</v>
      </c>
      <c r="K61" s="72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106" t="s">
        <v>133</v>
      </c>
      <c r="C62" s="106"/>
      <c r="D62" s="106"/>
      <c r="E62" s="106"/>
      <c r="F62" s="106"/>
      <c r="G62" s="106"/>
      <c r="H62" s="106"/>
      <c r="I62" s="106"/>
      <c r="J62" s="52">
        <f>SUM(J56:J61)</f>
        <v>0</v>
      </c>
      <c r="K62" s="5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2"/>
      <c r="C63" s="54"/>
      <c r="D63" s="54"/>
      <c r="E63" s="54"/>
      <c r="F63" s="54"/>
      <c r="G63" s="54"/>
      <c r="H63" s="54"/>
      <c r="I63" s="64"/>
      <c r="J63" s="65"/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109" t="s">
        <v>134</v>
      </c>
      <c r="C64" s="109"/>
      <c r="D64" s="109"/>
      <c r="E64" s="109"/>
      <c r="F64" s="109"/>
      <c r="G64" s="109"/>
      <c r="H64" s="109"/>
      <c r="I64" s="109"/>
      <c r="J64" s="109"/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6"/>
      <c r="B65" s="106" t="s">
        <v>135</v>
      </c>
      <c r="C65" s="106"/>
      <c r="D65" s="106"/>
      <c r="E65" s="106"/>
      <c r="F65" s="106"/>
      <c r="G65" s="106"/>
      <c r="H65" s="106"/>
      <c r="I65" s="106"/>
      <c r="J65" s="48" t="s">
        <v>98</v>
      </c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6"/>
      <c r="B66" s="48" t="s">
        <v>136</v>
      </c>
      <c r="C66" s="110" t="s">
        <v>137</v>
      </c>
      <c r="D66" s="110"/>
      <c r="E66" s="110"/>
      <c r="F66" s="110"/>
      <c r="G66" s="110"/>
      <c r="H66" s="110"/>
      <c r="I66" s="110"/>
      <c r="J66" s="49">
        <f>J41</f>
        <v>0.91337788773127981</v>
      </c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48" t="s">
        <v>138</v>
      </c>
      <c r="C67" s="110" t="s">
        <v>139</v>
      </c>
      <c r="D67" s="110"/>
      <c r="E67" s="110"/>
      <c r="F67" s="110"/>
      <c r="G67" s="110"/>
      <c r="H67" s="110"/>
      <c r="I67" s="110"/>
      <c r="J67" s="49">
        <f>J53</f>
        <v>1.8964334600409174</v>
      </c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 t="s">
        <v>140</v>
      </c>
      <c r="C68" s="110" t="s">
        <v>141</v>
      </c>
      <c r="D68" s="110"/>
      <c r="E68" s="110"/>
      <c r="F68" s="110"/>
      <c r="G68" s="110"/>
      <c r="H68" s="110"/>
      <c r="I68" s="110"/>
      <c r="J68" s="49">
        <f>J62</f>
        <v>0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66"/>
      <c r="B69" s="106" t="s">
        <v>142</v>
      </c>
      <c r="C69" s="106"/>
      <c r="D69" s="106"/>
      <c r="E69" s="106"/>
      <c r="F69" s="106"/>
      <c r="G69" s="106"/>
      <c r="H69" s="106"/>
      <c r="I69" s="106"/>
      <c r="J69" s="52">
        <f>SUM(J66:J68)</f>
        <v>2.8098113477721971</v>
      </c>
      <c r="K69" s="53"/>
      <c r="L69" s="68"/>
      <c r="M69" s="68"/>
      <c r="N69" s="68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4.25" customHeight="1" x14ac:dyDescent="0.2">
      <c r="A70" s="36"/>
      <c r="B70" s="117"/>
      <c r="C70" s="117"/>
      <c r="D70" s="117"/>
      <c r="E70" s="117"/>
      <c r="F70" s="117"/>
      <c r="G70" s="117"/>
      <c r="H70" s="117"/>
      <c r="I70" s="117"/>
      <c r="J70" s="117"/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73"/>
      <c r="C71" s="73"/>
      <c r="D71" s="73"/>
      <c r="E71" s="73"/>
      <c r="F71" s="73"/>
      <c r="G71" s="73"/>
      <c r="H71" s="73"/>
      <c r="I71" s="73"/>
      <c r="J71" s="73"/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109" t="s">
        <v>143</v>
      </c>
      <c r="C72" s="109"/>
      <c r="D72" s="109"/>
      <c r="E72" s="109"/>
      <c r="F72" s="109"/>
      <c r="G72" s="109"/>
      <c r="H72" s="109"/>
      <c r="I72" s="109"/>
      <c r="J72" s="109"/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>
        <v>3</v>
      </c>
      <c r="C73" s="106" t="s">
        <v>144</v>
      </c>
      <c r="D73" s="106"/>
      <c r="E73" s="106"/>
      <c r="F73" s="106"/>
      <c r="G73" s="106"/>
      <c r="H73" s="106"/>
      <c r="I73" s="48" t="s">
        <v>97</v>
      </c>
      <c r="J73" s="48" t="s">
        <v>98</v>
      </c>
      <c r="K73" s="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106" t="s">
        <v>108</v>
      </c>
      <c r="C74" s="106"/>
      <c r="D74" s="106"/>
      <c r="E74" s="106"/>
      <c r="F74" s="106"/>
      <c r="G74" s="106"/>
      <c r="H74" s="106"/>
      <c r="I74" s="106"/>
      <c r="J74" s="62">
        <f>J33</f>
        <v>4.6973719940465823</v>
      </c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 t="s">
        <v>70</v>
      </c>
      <c r="C75" s="110" t="s">
        <v>145</v>
      </c>
      <c r="D75" s="110"/>
      <c r="E75" s="110"/>
      <c r="F75" s="110"/>
      <c r="G75" s="110"/>
      <c r="H75" s="110"/>
      <c r="I75" s="51">
        <f>((1/12)*0.05)</f>
        <v>4.1666666666666666E-3</v>
      </c>
      <c r="J75" s="49">
        <f>$J$74*I75</f>
        <v>1.9572383308527425E-2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48" t="s">
        <v>72</v>
      </c>
      <c r="C76" s="110" t="s">
        <v>146</v>
      </c>
      <c r="D76" s="110"/>
      <c r="E76" s="110"/>
      <c r="F76" s="110"/>
      <c r="G76" s="110"/>
      <c r="H76" s="110"/>
      <c r="I76" s="51">
        <f>I75*0.08</f>
        <v>3.3333333333333332E-4</v>
      </c>
      <c r="J76" s="49">
        <f>$J$74*I76</f>
        <v>1.5657906646821941E-3</v>
      </c>
      <c r="K76" s="5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 t="s">
        <v>75</v>
      </c>
      <c r="C77" s="110" t="s">
        <v>147</v>
      </c>
      <c r="D77" s="110"/>
      <c r="E77" s="110"/>
      <c r="F77" s="110"/>
      <c r="G77" s="110"/>
      <c r="H77" s="110"/>
      <c r="I77" s="51">
        <f>(7/30)/12</f>
        <v>1.9444444444444445E-2</v>
      </c>
      <c r="J77" s="49">
        <f>$J$74*I77</f>
        <v>9.1337788773127995E-2</v>
      </c>
      <c r="K77" s="74" t="s">
        <v>148</v>
      </c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48" t="s">
        <v>78</v>
      </c>
      <c r="C78" s="110" t="s">
        <v>149</v>
      </c>
      <c r="D78" s="110"/>
      <c r="E78" s="110"/>
      <c r="F78" s="110"/>
      <c r="G78" s="110"/>
      <c r="H78" s="110"/>
      <c r="I78" s="51">
        <f>I77*I53</f>
        <v>6.5722222222222224E-3</v>
      </c>
      <c r="J78" s="49">
        <f>$J$74*I78</f>
        <v>3.0872172605317261E-2</v>
      </c>
      <c r="K78" s="75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48" t="s">
        <v>103</v>
      </c>
      <c r="C79" s="110" t="s">
        <v>150</v>
      </c>
      <c r="D79" s="110"/>
      <c r="E79" s="110"/>
      <c r="F79" s="110"/>
      <c r="G79" s="110"/>
      <c r="H79" s="110"/>
      <c r="I79" s="51">
        <f>(0.4*0.08)</f>
        <v>3.2000000000000001E-2</v>
      </c>
      <c r="J79" s="49">
        <f>$J$74*I79</f>
        <v>0.15031590380949064</v>
      </c>
      <c r="K79" s="5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06" t="s">
        <v>151</v>
      </c>
      <c r="C80" s="106"/>
      <c r="D80" s="106"/>
      <c r="E80" s="106"/>
      <c r="F80" s="106"/>
      <c r="G80" s="106"/>
      <c r="H80" s="106"/>
      <c r="I80" s="57">
        <f>SUM(I75:I79)</f>
        <v>6.2516666666666665E-2</v>
      </c>
      <c r="J80" s="52">
        <f>SUM(J75:J79)</f>
        <v>0.29366403916114553</v>
      </c>
      <c r="K80" s="5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66"/>
      <c r="B81" s="116"/>
      <c r="C81" s="116"/>
      <c r="D81" s="116"/>
      <c r="E81" s="116"/>
      <c r="F81" s="116"/>
      <c r="G81" s="116"/>
      <c r="H81" s="116"/>
      <c r="I81" s="116"/>
      <c r="J81" s="116"/>
      <c r="K81" s="68"/>
      <c r="L81" s="68"/>
      <c r="M81" s="68"/>
      <c r="N81" s="68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4.25" customHeight="1" x14ac:dyDescent="0.2">
      <c r="A82" s="66"/>
      <c r="B82" s="54"/>
      <c r="C82" s="54"/>
      <c r="D82" s="54"/>
      <c r="E82" s="54"/>
      <c r="F82" s="54"/>
      <c r="G82" s="54"/>
      <c r="H82" s="54"/>
      <c r="I82" s="54"/>
      <c r="J82" s="54"/>
      <c r="K82" s="68"/>
      <c r="L82" s="68"/>
      <c r="M82" s="68"/>
      <c r="N82" s="68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4.25" customHeight="1" x14ac:dyDescent="0.2">
      <c r="A83" s="36"/>
      <c r="B83" s="109" t="s">
        <v>152</v>
      </c>
      <c r="C83" s="109"/>
      <c r="D83" s="109"/>
      <c r="E83" s="109"/>
      <c r="F83" s="109"/>
      <c r="G83" s="109"/>
      <c r="H83" s="109"/>
      <c r="I83" s="109"/>
      <c r="J83" s="109"/>
      <c r="K83" s="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"/>
      <c r="B84" s="106" t="s">
        <v>153</v>
      </c>
      <c r="C84" s="106"/>
      <c r="D84" s="106"/>
      <c r="E84" s="106"/>
      <c r="F84" s="106"/>
      <c r="G84" s="106"/>
      <c r="H84" s="106"/>
      <c r="I84" s="48" t="s">
        <v>97</v>
      </c>
      <c r="J84" s="48" t="s">
        <v>98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">
      <c r="A85" s="36"/>
      <c r="B85" s="112" t="s">
        <v>108</v>
      </c>
      <c r="C85" s="112"/>
      <c r="D85" s="112"/>
      <c r="E85" s="112"/>
      <c r="F85" s="112"/>
      <c r="G85" s="112"/>
      <c r="H85" s="112"/>
      <c r="I85" s="112"/>
      <c r="J85" s="76">
        <f>J33</f>
        <v>4.6973719940465823</v>
      </c>
      <c r="K85" s="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70</v>
      </c>
      <c r="C86" s="110" t="s">
        <v>154</v>
      </c>
      <c r="D86" s="110"/>
      <c r="E86" s="110"/>
      <c r="F86" s="110"/>
      <c r="G86" s="110"/>
      <c r="H86" s="110"/>
      <c r="I86" s="51">
        <f>I40/12</f>
        <v>9.2592592592592587E-3</v>
      </c>
      <c r="J86" s="49">
        <f t="shared" ref="J86:J91" si="1">$J$85*I86</f>
        <v>4.3494185130060946E-2</v>
      </c>
      <c r="K86" s="77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48" t="s">
        <v>72</v>
      </c>
      <c r="C87" s="110" t="s">
        <v>155</v>
      </c>
      <c r="D87" s="110"/>
      <c r="E87" s="110"/>
      <c r="F87" s="110"/>
      <c r="G87" s="110"/>
      <c r="H87" s="110"/>
      <c r="I87" s="51">
        <f>(5.96/30)*(1/12)</f>
        <v>1.6555555555555553E-2</v>
      </c>
      <c r="J87" s="49">
        <f t="shared" si="1"/>
        <v>7.7767603012548966E-2</v>
      </c>
      <c r="K87" s="77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75</v>
      </c>
      <c r="C88" s="110" t="s">
        <v>156</v>
      </c>
      <c r="D88" s="110"/>
      <c r="E88" s="110"/>
      <c r="F88" s="110"/>
      <c r="G88" s="110"/>
      <c r="H88" s="110"/>
      <c r="I88" s="51">
        <f>(5/30)/12*0.015</f>
        <v>2.0833333333333332E-4</v>
      </c>
      <c r="J88" s="49">
        <f t="shared" si="1"/>
        <v>9.7861916542637119E-4</v>
      </c>
      <c r="K88" s="5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48" t="s">
        <v>78</v>
      </c>
      <c r="C89" s="113" t="s">
        <v>157</v>
      </c>
      <c r="D89" s="113"/>
      <c r="E89" s="113"/>
      <c r="F89" s="113"/>
      <c r="G89" s="113"/>
      <c r="H89" s="113"/>
      <c r="I89" s="51">
        <f>(15/30)/12*0.0078</f>
        <v>3.2499999999999999E-4</v>
      </c>
      <c r="J89" s="49">
        <f t="shared" si="1"/>
        <v>1.5266458980651393E-3</v>
      </c>
      <c r="K89" s="5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103</v>
      </c>
      <c r="C90" s="110" t="s">
        <v>158</v>
      </c>
      <c r="D90" s="110"/>
      <c r="E90" s="110"/>
      <c r="F90" s="110"/>
      <c r="G90" s="110"/>
      <c r="H90" s="110"/>
      <c r="I90" s="51">
        <f>(0.0144*0.1*0.4509*6/12)</f>
        <v>3.2464800000000003E-4</v>
      </c>
      <c r="J90" s="49">
        <f t="shared" si="1"/>
        <v>1.524992423123235E-3</v>
      </c>
      <c r="K90" s="5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 x14ac:dyDescent="0.2">
      <c r="A91" s="36"/>
      <c r="B91" s="48" t="s">
        <v>119</v>
      </c>
      <c r="C91" s="114" t="s">
        <v>159</v>
      </c>
      <c r="D91" s="114"/>
      <c r="E91" s="114"/>
      <c r="F91" s="114"/>
      <c r="G91" s="114"/>
      <c r="H91" s="114"/>
      <c r="I91" s="51">
        <f>SUM(I86:I90)*I53</f>
        <v>9.0154050980740738E-3</v>
      </c>
      <c r="J91" s="49">
        <f t="shared" si="1"/>
        <v>4.2348711422677938E-2</v>
      </c>
      <c r="K91" s="5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66"/>
      <c r="B92" s="106" t="s">
        <v>160</v>
      </c>
      <c r="C92" s="106"/>
      <c r="D92" s="106"/>
      <c r="E92" s="106"/>
      <c r="F92" s="106"/>
      <c r="G92" s="106"/>
      <c r="H92" s="106"/>
      <c r="I92" s="57">
        <f>SUM(I86:I91)</f>
        <v>3.5688201246222219E-2</v>
      </c>
      <c r="J92" s="52">
        <f>SUM(J86:J91)</f>
        <v>0.16764075705190259</v>
      </c>
      <c r="K92" s="53"/>
      <c r="L92" s="68"/>
      <c r="M92" s="68"/>
      <c r="N92" s="68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6.5" customHeight="1" x14ac:dyDescent="0.2">
      <c r="A93" s="36"/>
      <c r="B93" s="115"/>
      <c r="C93" s="115"/>
      <c r="D93" s="115"/>
      <c r="E93" s="115"/>
      <c r="F93" s="115"/>
      <c r="G93" s="115"/>
      <c r="H93" s="115"/>
      <c r="I93" s="115"/>
      <c r="J93" s="115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106" t="s">
        <v>161</v>
      </c>
      <c r="C94" s="106"/>
      <c r="D94" s="106"/>
      <c r="E94" s="106"/>
      <c r="F94" s="106"/>
      <c r="G94" s="106"/>
      <c r="H94" s="106"/>
      <c r="I94" s="48" t="s">
        <v>97</v>
      </c>
      <c r="J94" s="48" t="s">
        <v>98</v>
      </c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7" t="s">
        <v>108</v>
      </c>
      <c r="C95" s="107"/>
      <c r="D95" s="107"/>
      <c r="E95" s="107"/>
      <c r="F95" s="107"/>
      <c r="G95" s="107"/>
      <c r="H95" s="107"/>
      <c r="I95" s="107"/>
      <c r="J95" s="78">
        <f>J33</f>
        <v>4.6973719940465823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70</v>
      </c>
      <c r="C96" s="110" t="s">
        <v>162</v>
      </c>
      <c r="D96" s="110"/>
      <c r="E96" s="110"/>
      <c r="F96" s="110"/>
      <c r="G96" s="110"/>
      <c r="H96" s="110"/>
      <c r="I96" s="51"/>
      <c r="J96" s="49">
        <v>0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106" t="s">
        <v>163</v>
      </c>
      <c r="C97" s="106"/>
      <c r="D97" s="106"/>
      <c r="E97" s="106"/>
      <c r="F97" s="106"/>
      <c r="G97" s="106"/>
      <c r="H97" s="106"/>
      <c r="I97" s="57"/>
      <c r="J97" s="52">
        <f>J96</f>
        <v>0</v>
      </c>
      <c r="K97" s="5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6.5" customHeight="1" x14ac:dyDescent="0.2">
      <c r="A98" s="36"/>
      <c r="B98" s="79"/>
      <c r="C98" s="79"/>
      <c r="D98" s="79"/>
      <c r="E98" s="79"/>
      <c r="F98" s="79"/>
      <c r="G98" s="79"/>
      <c r="H98" s="79"/>
      <c r="I98" s="79"/>
      <c r="J98" s="79"/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36"/>
      <c r="B99" s="109" t="s">
        <v>164</v>
      </c>
      <c r="C99" s="109"/>
      <c r="D99" s="109"/>
      <c r="E99" s="109"/>
      <c r="F99" s="109"/>
      <c r="G99" s="109"/>
      <c r="H99" s="109"/>
      <c r="I99" s="109"/>
      <c r="J99" s="10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106" t="s">
        <v>165</v>
      </c>
      <c r="C100" s="106"/>
      <c r="D100" s="106"/>
      <c r="E100" s="106"/>
      <c r="F100" s="106"/>
      <c r="G100" s="106"/>
      <c r="H100" s="106"/>
      <c r="I100" s="106"/>
      <c r="J100" s="48" t="s">
        <v>98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6"/>
      <c r="B101" s="48" t="s">
        <v>166</v>
      </c>
      <c r="C101" s="110" t="s">
        <v>155</v>
      </c>
      <c r="D101" s="110"/>
      <c r="E101" s="110"/>
      <c r="F101" s="110"/>
      <c r="G101" s="110"/>
      <c r="H101" s="110"/>
      <c r="I101" s="110"/>
      <c r="J101" s="49">
        <f>J92</f>
        <v>0.16764075705190259</v>
      </c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 t="s">
        <v>167</v>
      </c>
      <c r="C102" s="110" t="s">
        <v>168</v>
      </c>
      <c r="D102" s="110"/>
      <c r="E102" s="110"/>
      <c r="F102" s="110"/>
      <c r="G102" s="110"/>
      <c r="H102" s="110"/>
      <c r="I102" s="110"/>
      <c r="J102" s="49">
        <f>J97</f>
        <v>0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66"/>
      <c r="B103" s="106" t="s">
        <v>169</v>
      </c>
      <c r="C103" s="106"/>
      <c r="D103" s="106"/>
      <c r="E103" s="106"/>
      <c r="F103" s="106"/>
      <c r="G103" s="106"/>
      <c r="H103" s="106"/>
      <c r="I103" s="106"/>
      <c r="J103" s="52">
        <f>SUM(J101:J102)</f>
        <v>0.16764075705190259</v>
      </c>
      <c r="K103" s="53"/>
      <c r="L103" s="68"/>
      <c r="M103" s="68"/>
      <c r="N103" s="68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6.5" customHeight="1" x14ac:dyDescent="0.2">
      <c r="A104" s="36"/>
      <c r="B104" s="79"/>
      <c r="C104" s="79"/>
      <c r="D104" s="79"/>
      <c r="E104" s="79"/>
      <c r="F104" s="79"/>
      <c r="G104" s="79"/>
      <c r="H104" s="79"/>
      <c r="I104" s="79"/>
      <c r="J104" s="79"/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6.5" customHeight="1" x14ac:dyDescent="0.2">
      <c r="A105" s="36"/>
      <c r="B105" s="79"/>
      <c r="C105" s="79"/>
      <c r="D105" s="79"/>
      <c r="E105" s="79"/>
      <c r="F105" s="79"/>
      <c r="G105" s="79"/>
      <c r="H105" s="79"/>
      <c r="I105" s="79"/>
      <c r="J105" s="79"/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109" t="s">
        <v>170</v>
      </c>
      <c r="C106" s="109"/>
      <c r="D106" s="109"/>
      <c r="E106" s="109"/>
      <c r="F106" s="109"/>
      <c r="G106" s="109"/>
      <c r="H106" s="109"/>
      <c r="I106" s="109"/>
      <c r="J106" s="109"/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48">
        <v>5</v>
      </c>
      <c r="C107" s="106" t="s">
        <v>171</v>
      </c>
      <c r="D107" s="106"/>
      <c r="E107" s="106"/>
      <c r="F107" s="106"/>
      <c r="G107" s="106"/>
      <c r="H107" s="106"/>
      <c r="I107" s="48"/>
      <c r="J107" s="48" t="s">
        <v>98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48" t="s">
        <v>70</v>
      </c>
      <c r="C108" s="110" t="s">
        <v>172</v>
      </c>
      <c r="D108" s="110"/>
      <c r="E108" s="110"/>
      <c r="F108" s="110"/>
      <c r="G108" s="110"/>
      <c r="H108" s="110"/>
      <c r="I108" s="49"/>
      <c r="J108" s="49"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48" t="s">
        <v>72</v>
      </c>
      <c r="C109" s="110" t="s">
        <v>173</v>
      </c>
      <c r="D109" s="110"/>
      <c r="E109" s="110"/>
      <c r="F109" s="110"/>
      <c r="G109" s="110"/>
      <c r="H109" s="110"/>
      <c r="I109" s="80"/>
      <c r="J109" s="49">
        <v>0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6"/>
      <c r="B110" s="81" t="s">
        <v>75</v>
      </c>
      <c r="C110" s="110" t="s">
        <v>174</v>
      </c>
      <c r="D110" s="110"/>
      <c r="E110" s="110"/>
      <c r="F110" s="110"/>
      <c r="G110" s="110"/>
      <c r="H110" s="110"/>
      <c r="I110" s="82"/>
      <c r="J110" s="49"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81" t="s">
        <v>78</v>
      </c>
      <c r="C111" s="110" t="s">
        <v>175</v>
      </c>
      <c r="D111" s="110"/>
      <c r="E111" s="110"/>
      <c r="F111" s="110"/>
      <c r="G111" s="110"/>
      <c r="H111" s="110"/>
      <c r="I111" s="82"/>
      <c r="J111" s="49">
        <v>0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106" t="s">
        <v>176</v>
      </c>
      <c r="C112" s="106"/>
      <c r="D112" s="106"/>
      <c r="E112" s="106"/>
      <c r="F112" s="106"/>
      <c r="G112" s="106"/>
      <c r="H112" s="106"/>
      <c r="I112" s="83"/>
      <c r="J112" s="52">
        <f>SUM(J108:J111)</f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6.5" customHeight="1" x14ac:dyDescent="0.2">
      <c r="A113" s="36"/>
      <c r="B113" s="111"/>
      <c r="C113" s="111"/>
      <c r="D113" s="111"/>
      <c r="E113" s="111"/>
      <c r="F113" s="111"/>
      <c r="G113" s="111"/>
      <c r="H113" s="111"/>
      <c r="I113" s="111"/>
      <c r="J113" s="111"/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6.5" customHeight="1" x14ac:dyDescent="0.2">
      <c r="A114" s="36"/>
      <c r="B114" s="79"/>
      <c r="C114" s="79"/>
      <c r="D114" s="79"/>
      <c r="E114" s="79"/>
      <c r="F114" s="79"/>
      <c r="G114" s="79"/>
      <c r="H114" s="79"/>
      <c r="I114" s="79"/>
      <c r="J114" s="79"/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109" t="s">
        <v>177</v>
      </c>
      <c r="C115" s="109"/>
      <c r="D115" s="109"/>
      <c r="E115" s="109"/>
      <c r="F115" s="109"/>
      <c r="G115" s="109"/>
      <c r="H115" s="109"/>
      <c r="I115" s="109"/>
      <c r="J115" s="109"/>
      <c r="K115" s="53"/>
      <c r="L115" s="77"/>
      <c r="M115" s="77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>
        <v>6</v>
      </c>
      <c r="C116" s="106" t="s">
        <v>178</v>
      </c>
      <c r="D116" s="106"/>
      <c r="E116" s="106"/>
      <c r="F116" s="106"/>
      <c r="G116" s="106"/>
      <c r="H116" s="106"/>
      <c r="I116" s="48" t="s">
        <v>97</v>
      </c>
      <c r="J116" s="48" t="s">
        <v>98</v>
      </c>
      <c r="K116" s="5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6"/>
      <c r="B117" s="48" t="s">
        <v>70</v>
      </c>
      <c r="C117" s="110" t="s">
        <v>179</v>
      </c>
      <c r="D117" s="110"/>
      <c r="E117" s="110"/>
      <c r="F117" s="110"/>
      <c r="G117" s="110"/>
      <c r="H117" s="110"/>
      <c r="I117" s="63">
        <v>0</v>
      </c>
      <c r="J117" s="49">
        <f>J134*I117</f>
        <v>0</v>
      </c>
      <c r="K117" s="84"/>
      <c r="L117" s="39"/>
      <c r="M117" s="39"/>
      <c r="N117" s="5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72</v>
      </c>
      <c r="C118" s="110" t="s">
        <v>180</v>
      </c>
      <c r="D118" s="110"/>
      <c r="E118" s="110"/>
      <c r="F118" s="110"/>
      <c r="G118" s="110"/>
      <c r="H118" s="110"/>
      <c r="I118" s="63">
        <v>0</v>
      </c>
      <c r="J118" s="49">
        <f>(J134+J117)*I118</f>
        <v>0</v>
      </c>
      <c r="K118" s="84"/>
      <c r="L118" s="39"/>
      <c r="M118" s="39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75</v>
      </c>
      <c r="C119" s="106" t="s">
        <v>181</v>
      </c>
      <c r="D119" s="106"/>
      <c r="E119" s="106"/>
      <c r="F119" s="106"/>
      <c r="G119" s="106"/>
      <c r="H119" s="106"/>
      <c r="I119" s="51"/>
      <c r="J119" s="49"/>
      <c r="K119" s="39"/>
      <c r="L119" s="39"/>
      <c r="M119" s="39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182</v>
      </c>
      <c r="C120" s="110" t="s">
        <v>183</v>
      </c>
      <c r="D120" s="110"/>
      <c r="E120" s="110"/>
      <c r="F120" s="110"/>
      <c r="G120" s="110"/>
      <c r="H120" s="110"/>
      <c r="I120" s="63">
        <v>0</v>
      </c>
      <c r="J120" s="49">
        <f>(($J$134+$J$117+$J$118)/(1-($I$120+$I$121+$I$122))*I120)</f>
        <v>0</v>
      </c>
      <c r="K120" s="84"/>
      <c r="L120" s="5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184</v>
      </c>
      <c r="C121" s="110" t="s">
        <v>185</v>
      </c>
      <c r="D121" s="110"/>
      <c r="E121" s="110"/>
      <c r="F121" s="110"/>
      <c r="G121" s="110"/>
      <c r="H121" s="110"/>
      <c r="I121" s="63">
        <v>0</v>
      </c>
      <c r="J121" s="49">
        <f>(($J$134+$J$117+$J$118)/(1-($I$120+$I$121+$I$122))*I121)</f>
        <v>0</v>
      </c>
      <c r="K121" s="53"/>
      <c r="L121" s="5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186</v>
      </c>
      <c r="C122" s="110" t="s">
        <v>187</v>
      </c>
      <c r="D122" s="110"/>
      <c r="E122" s="110"/>
      <c r="F122" s="110"/>
      <c r="G122" s="110"/>
      <c r="H122" s="110"/>
      <c r="I122" s="51">
        <v>0.03</v>
      </c>
      <c r="J122" s="49">
        <f>(($J$134+$J$117+$J$118)/(1-($I$120+$I$121+$I$122))*I122)</f>
        <v>0.24644808674325239</v>
      </c>
      <c r="K122" s="53"/>
      <c r="L122" s="5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78</v>
      </c>
      <c r="C123" s="137" t="s">
        <v>175</v>
      </c>
      <c r="D123" s="137"/>
      <c r="E123" s="137"/>
      <c r="F123" s="137"/>
      <c r="G123" s="137"/>
      <c r="H123" s="137"/>
      <c r="I123" s="131"/>
      <c r="J123" s="128"/>
      <c r="K123" s="53"/>
      <c r="L123" s="5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106" t="s">
        <v>188</v>
      </c>
      <c r="C124" s="106"/>
      <c r="D124" s="106"/>
      <c r="E124" s="106"/>
      <c r="F124" s="106"/>
      <c r="G124" s="106"/>
      <c r="H124" s="106"/>
      <c r="I124" s="85">
        <f>SUM(I117:I123)</f>
        <v>0.03</v>
      </c>
      <c r="J124" s="52">
        <f>(SUM(J117:J123))</f>
        <v>0.24644808674325239</v>
      </c>
      <c r="K124" s="5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54"/>
      <c r="C125" s="54"/>
      <c r="D125" s="54"/>
      <c r="E125" s="54"/>
      <c r="F125" s="54"/>
      <c r="G125" s="54"/>
      <c r="H125" s="54"/>
      <c r="I125" s="86"/>
      <c r="J125" s="56"/>
      <c r="K125" s="53"/>
      <c r="L125" s="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54"/>
      <c r="C126" s="54"/>
      <c r="D126" s="54"/>
      <c r="E126" s="54"/>
      <c r="F126" s="54"/>
      <c r="G126" s="54"/>
      <c r="H126" s="54"/>
      <c r="I126" s="86"/>
      <c r="J126" s="56"/>
      <c r="K126" s="5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109" t="s">
        <v>189</v>
      </c>
      <c r="C127" s="109"/>
      <c r="D127" s="109"/>
      <c r="E127" s="109"/>
      <c r="F127" s="109"/>
      <c r="G127" s="109"/>
      <c r="H127" s="109"/>
      <c r="I127" s="109"/>
      <c r="J127" s="109"/>
      <c r="K127" s="3"/>
      <c r="L127" s="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106" t="s">
        <v>190</v>
      </c>
      <c r="C128" s="106"/>
      <c r="D128" s="106"/>
      <c r="E128" s="106"/>
      <c r="F128" s="106"/>
      <c r="G128" s="106"/>
      <c r="H128" s="106"/>
      <c r="I128" s="106"/>
      <c r="J128" s="48" t="s">
        <v>98</v>
      </c>
      <c r="K128" s="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70</v>
      </c>
      <c r="C129" s="110" t="str">
        <f>B21</f>
        <v>MÓDULO 1 - COMPOSIÇÃO DA REMUNERAÇÃO</v>
      </c>
      <c r="D129" s="110"/>
      <c r="E129" s="110"/>
      <c r="F129" s="110"/>
      <c r="G129" s="110"/>
      <c r="H129" s="110"/>
      <c r="I129" s="110"/>
      <c r="J129" s="49">
        <f>J33</f>
        <v>4.6973719940465823</v>
      </c>
      <c r="K129" s="5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72</v>
      </c>
      <c r="C130" s="110" t="str">
        <f>B36</f>
        <v>MÓDULO 2 – ENCARGOS E BENEFÍCIOS ANUAIS, MENSAIS E DIÁRIOS</v>
      </c>
      <c r="D130" s="110"/>
      <c r="E130" s="110"/>
      <c r="F130" s="110"/>
      <c r="G130" s="110"/>
      <c r="H130" s="110"/>
      <c r="I130" s="110"/>
      <c r="J130" s="49">
        <f>J69</f>
        <v>2.8098113477721971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75</v>
      </c>
      <c r="C131" s="110" t="str">
        <f>B72</f>
        <v>MÓDULO 3 – PROVISÃO PARA RESCISÃO</v>
      </c>
      <c r="D131" s="110"/>
      <c r="E131" s="110"/>
      <c r="F131" s="110"/>
      <c r="G131" s="110"/>
      <c r="H131" s="110"/>
      <c r="I131" s="110"/>
      <c r="J131" s="49">
        <f>J80</f>
        <v>0.29366403916114553</v>
      </c>
      <c r="K131" s="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 t="s">
        <v>78</v>
      </c>
      <c r="C132" s="110" t="str">
        <f>B83</f>
        <v>MÓDULO 4 – CUSTO DE REPOSIÇÃO DO PROFISSIONAL AUSENTE</v>
      </c>
      <c r="D132" s="110"/>
      <c r="E132" s="110"/>
      <c r="F132" s="110"/>
      <c r="G132" s="110"/>
      <c r="H132" s="110"/>
      <c r="I132" s="110"/>
      <c r="J132" s="49">
        <f>J103</f>
        <v>0.16764075705190259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103</v>
      </c>
      <c r="C133" s="110" t="str">
        <f>B106</f>
        <v>MÓDULO 5 – INSUMOS DIVERSOS</v>
      </c>
      <c r="D133" s="110"/>
      <c r="E133" s="110"/>
      <c r="F133" s="110"/>
      <c r="G133" s="110"/>
      <c r="H133" s="110"/>
      <c r="I133" s="110"/>
      <c r="J133" s="49">
        <f>J112</f>
        <v>0</v>
      </c>
      <c r="K133" s="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48"/>
      <c r="C134" s="106" t="s">
        <v>191</v>
      </c>
      <c r="D134" s="106"/>
      <c r="E134" s="106"/>
      <c r="F134" s="106"/>
      <c r="G134" s="106"/>
      <c r="H134" s="106"/>
      <c r="I134" s="106"/>
      <c r="J134" s="52">
        <f>(SUM(J129:J133))</f>
        <v>7.9684881380318267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48" t="s">
        <v>119</v>
      </c>
      <c r="C135" s="110" t="str">
        <f>B115</f>
        <v>MÓDULO 6 – CUSTOS INDIRETOS, TRIBUTOS E LUCRO</v>
      </c>
      <c r="D135" s="110"/>
      <c r="E135" s="110"/>
      <c r="F135" s="110"/>
      <c r="G135" s="110"/>
      <c r="H135" s="110"/>
      <c r="I135" s="110"/>
      <c r="J135" s="49">
        <f>J124</f>
        <v>0.24644808674325239</v>
      </c>
      <c r="K135" s="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106" t="s">
        <v>198</v>
      </c>
      <c r="C136" s="106"/>
      <c r="D136" s="106"/>
      <c r="E136" s="106"/>
      <c r="F136" s="106"/>
      <c r="G136" s="106"/>
      <c r="H136" s="106"/>
      <c r="I136" s="106"/>
      <c r="J136" s="52">
        <f>(SUM(J134:J135))</f>
        <v>8.2149362247750783</v>
      </c>
      <c r="K136" s="3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48"/>
      <c r="C137" s="107" t="s">
        <v>199</v>
      </c>
      <c r="D137" s="107"/>
      <c r="E137" s="107"/>
      <c r="F137" s="107"/>
      <c r="G137" s="107"/>
      <c r="H137" s="107"/>
      <c r="I137" s="81">
        <v>24</v>
      </c>
      <c r="J137" s="52">
        <f>J136*I137</f>
        <v>197.15846939460187</v>
      </c>
      <c r="K137" s="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39"/>
      <c r="C138" s="39"/>
      <c r="D138" s="39"/>
      <c r="E138" s="39"/>
      <c r="F138" s="39"/>
      <c r="G138" s="39"/>
      <c r="H138" s="39"/>
      <c r="I138" s="39"/>
      <c r="J138" s="87" t="s">
        <v>194</v>
      </c>
      <c r="K138" s="53"/>
      <c r="L138" s="53"/>
      <c r="M138" s="5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39"/>
      <c r="C139" s="39"/>
      <c r="D139" s="39"/>
      <c r="E139" s="39"/>
      <c r="F139" s="39"/>
      <c r="G139" s="39"/>
      <c r="H139" s="39"/>
      <c r="I139" s="54"/>
      <c r="J139" s="55">
        <f>J136/J33</f>
        <v>1.7488366335871703</v>
      </c>
      <c r="K139" s="5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</sheetData>
  <sheetProtection algorithmName="SHA-512" hashValue="xBUtnhuOEF/cEjdjzvfJIAGObndwMnyaVVRKvWtxGq3bx6mHafZfJfjkBvpgGuHII8wVAs5L4AyjCYLOb/ubUQ==" saltValue="88qOyLmpgjt7Pth6gL1Oiw==" spinCount="100000" sheet="1" objects="1" scenarios="1"/>
  <mergeCells count="126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33:I33"/>
    <mergeCell ref="B36:J36"/>
    <mergeCell ref="B37:H37"/>
    <mergeCell ref="B38:I38"/>
    <mergeCell ref="C39:H39"/>
    <mergeCell ref="C40:H40"/>
    <mergeCell ref="B41:H41"/>
    <mergeCell ref="B43:H43"/>
    <mergeCell ref="B44:I44"/>
    <mergeCell ref="C45:H45"/>
    <mergeCell ref="C46:H46"/>
    <mergeCell ref="C47:H47"/>
    <mergeCell ref="C48:H48"/>
    <mergeCell ref="C49:H49"/>
    <mergeCell ref="C50:H50"/>
    <mergeCell ref="C51:H51"/>
    <mergeCell ref="C52:H52"/>
    <mergeCell ref="B53:H53"/>
    <mergeCell ref="B55:H55"/>
    <mergeCell ref="C56:H56"/>
    <mergeCell ref="C57:H57"/>
    <mergeCell ref="C58:H58"/>
    <mergeCell ref="C59:H59"/>
    <mergeCell ref="C60:H60"/>
    <mergeCell ref="C61:H61"/>
    <mergeCell ref="B62:I62"/>
    <mergeCell ref="B64:J64"/>
    <mergeCell ref="B65:I65"/>
    <mergeCell ref="C66:I66"/>
    <mergeCell ref="C67:I67"/>
    <mergeCell ref="C68:I68"/>
    <mergeCell ref="B69:I69"/>
    <mergeCell ref="B70:J70"/>
    <mergeCell ref="B72:J72"/>
    <mergeCell ref="C73:H73"/>
    <mergeCell ref="B74:I74"/>
    <mergeCell ref="C75:H75"/>
    <mergeCell ref="C76:H76"/>
    <mergeCell ref="C77:H77"/>
    <mergeCell ref="C78:H78"/>
    <mergeCell ref="C79:H79"/>
    <mergeCell ref="B80:H80"/>
    <mergeCell ref="B81:J81"/>
    <mergeCell ref="B83:J83"/>
    <mergeCell ref="B84:H84"/>
    <mergeCell ref="B85:I85"/>
    <mergeCell ref="C86:H86"/>
    <mergeCell ref="C87:H87"/>
    <mergeCell ref="C88:H88"/>
    <mergeCell ref="C89:H89"/>
    <mergeCell ref="C90:H90"/>
    <mergeCell ref="C91:H91"/>
    <mergeCell ref="B92:H92"/>
    <mergeCell ref="B93:J93"/>
    <mergeCell ref="B94:H94"/>
    <mergeCell ref="B95:I95"/>
    <mergeCell ref="C96:H96"/>
    <mergeCell ref="B97:H97"/>
    <mergeCell ref="B99:J99"/>
    <mergeCell ref="B100:I100"/>
    <mergeCell ref="C101:I101"/>
    <mergeCell ref="C102:I102"/>
    <mergeCell ref="B103:I103"/>
    <mergeCell ref="B106:J106"/>
    <mergeCell ref="C107:H107"/>
    <mergeCell ref="C108:H108"/>
    <mergeCell ref="C109:H109"/>
    <mergeCell ref="C110:H110"/>
    <mergeCell ref="C111:H111"/>
    <mergeCell ref="B112:H112"/>
    <mergeCell ref="B113:J113"/>
    <mergeCell ref="B115:J115"/>
    <mergeCell ref="C116:H116"/>
    <mergeCell ref="C117:H117"/>
    <mergeCell ref="C118:H118"/>
    <mergeCell ref="C119:H119"/>
    <mergeCell ref="C131:I131"/>
    <mergeCell ref="C132:I132"/>
    <mergeCell ref="C133:I133"/>
    <mergeCell ref="C134:I134"/>
    <mergeCell ref="C135:I135"/>
    <mergeCell ref="B136:I136"/>
    <mergeCell ref="C137:H137"/>
    <mergeCell ref="C120:H120"/>
    <mergeCell ref="C121:H121"/>
    <mergeCell ref="C122:H122"/>
    <mergeCell ref="C123:H123"/>
    <mergeCell ref="B124:H124"/>
    <mergeCell ref="B127:J127"/>
    <mergeCell ref="B128:I128"/>
    <mergeCell ref="C129:I129"/>
    <mergeCell ref="C130:I130"/>
  </mergeCells>
  <pageMargins left="0.196527777777778" right="0" top="0.75" bottom="0.75" header="0" footer="0"/>
  <pageSetup paperSize="9" scale="62" firstPageNumber="0" orientation="portrait" horizontalDpi="300" verticalDpi="300" r:id="rId1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topLeftCell="A3" zoomScaleNormal="100" workbookViewId="0">
      <selection activeCell="J3" sqref="J3"/>
    </sheetView>
  </sheetViews>
  <sheetFormatPr defaultColWidth="14.42578125" defaultRowHeight="12.75" x14ac:dyDescent="0.2"/>
  <cols>
    <col min="1" max="1" width="5.85546875" customWidth="1"/>
    <col min="2" max="2" width="11.42578125" customWidth="1"/>
    <col min="3" max="3" width="15.85546875" customWidth="1"/>
    <col min="4" max="9" width="11.42578125" customWidth="1"/>
    <col min="10" max="10" width="28.42578125" customWidth="1"/>
    <col min="11" max="26" width="11.42578125" customWidth="1"/>
  </cols>
  <sheetData>
    <row r="1" spans="1:26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228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 – HE em DSR e feriados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226</v>
      </c>
      <c r="D15" s="110"/>
      <c r="E15" s="110"/>
      <c r="F15" s="110"/>
      <c r="G15" s="110"/>
      <c r="H15" s="110"/>
      <c r="I15" s="110"/>
      <c r="J15" s="42">
        <f>Encanador!J23+Encanador!J25</f>
        <v>2192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/>
      <c r="D31" s="110"/>
      <c r="E31" s="110"/>
      <c r="F31" s="110"/>
      <c r="G31" s="110"/>
      <c r="H31" s="110"/>
      <c r="I31" s="131"/>
      <c r="J31" s="128">
        <v>0</v>
      </c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/>
      <c r="D32" s="110"/>
      <c r="E32" s="110"/>
      <c r="F32" s="110"/>
      <c r="G32" s="110"/>
      <c r="H32" s="110"/>
      <c r="I32" s="131"/>
      <c r="J32" s="128">
        <v>0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48" t="s">
        <v>210</v>
      </c>
      <c r="C33" s="110" t="s">
        <v>211</v>
      </c>
      <c r="D33" s="110"/>
      <c r="E33" s="110"/>
      <c r="F33" s="110"/>
      <c r="G33" s="110"/>
      <c r="H33" s="110"/>
      <c r="I33" s="131"/>
      <c r="J33" s="128">
        <f>((J15/220)*2)</f>
        <v>19.927272727272726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212</v>
      </c>
      <c r="C34" s="110" t="s">
        <v>213</v>
      </c>
      <c r="D34" s="110"/>
      <c r="E34" s="110"/>
      <c r="F34" s="110"/>
      <c r="G34" s="110"/>
      <c r="H34" s="110"/>
      <c r="I34" s="131"/>
      <c r="J34" s="128">
        <f>'Encanador-HE'!J29/6</f>
        <v>2.9890909090909088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106" t="s">
        <v>105</v>
      </c>
      <c r="C35" s="106"/>
      <c r="D35" s="106"/>
      <c r="E35" s="106"/>
      <c r="F35" s="106"/>
      <c r="G35" s="106"/>
      <c r="H35" s="106"/>
      <c r="I35" s="106"/>
      <c r="J35" s="52">
        <f>SUM(J23:J34)</f>
        <v>22.916363636363634</v>
      </c>
      <c r="K35" s="5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54"/>
      <c r="C36" s="54"/>
      <c r="D36" s="54"/>
      <c r="E36" s="54"/>
      <c r="F36" s="54"/>
      <c r="G36" s="54"/>
      <c r="H36" s="54"/>
      <c r="I36" s="54"/>
      <c r="J36" s="55"/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4"/>
      <c r="C37" s="54"/>
      <c r="D37" s="54"/>
      <c r="E37" s="54"/>
      <c r="F37" s="54"/>
      <c r="G37" s="54"/>
      <c r="H37" s="54"/>
      <c r="I37" s="54"/>
      <c r="J37" s="55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109" t="s">
        <v>106</v>
      </c>
      <c r="C38" s="109"/>
      <c r="D38" s="109"/>
      <c r="E38" s="109"/>
      <c r="F38" s="109"/>
      <c r="G38" s="109"/>
      <c r="H38" s="109"/>
      <c r="I38" s="109"/>
      <c r="J38" s="109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106" t="s">
        <v>107</v>
      </c>
      <c r="C39" s="106"/>
      <c r="D39" s="106"/>
      <c r="E39" s="106"/>
      <c r="F39" s="106"/>
      <c r="G39" s="106"/>
      <c r="H39" s="106"/>
      <c r="I39" s="48" t="s">
        <v>97</v>
      </c>
      <c r="J39" s="48" t="s">
        <v>98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106" t="s">
        <v>108</v>
      </c>
      <c r="C40" s="106"/>
      <c r="D40" s="106"/>
      <c r="E40" s="106"/>
      <c r="F40" s="106"/>
      <c r="G40" s="106"/>
      <c r="H40" s="106"/>
      <c r="I40" s="106"/>
      <c r="J40" s="56">
        <f>J35</f>
        <v>22.916363636363634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70</v>
      </c>
      <c r="C41" s="110" t="s">
        <v>109</v>
      </c>
      <c r="D41" s="110"/>
      <c r="E41" s="110"/>
      <c r="F41" s="110"/>
      <c r="G41" s="110"/>
      <c r="H41" s="110"/>
      <c r="I41" s="51">
        <f>1/12</f>
        <v>8.3333333333333329E-2</v>
      </c>
      <c r="J41" s="49">
        <f>$J$40*I41</f>
        <v>1.9096969696969694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48" t="s">
        <v>72</v>
      </c>
      <c r="C42" s="110" t="s">
        <v>110</v>
      </c>
      <c r="D42" s="110"/>
      <c r="E42" s="110"/>
      <c r="F42" s="110"/>
      <c r="G42" s="110"/>
      <c r="H42" s="110"/>
      <c r="I42" s="51">
        <f>((1/12)+(1/12)/3)</f>
        <v>0.1111111111111111</v>
      </c>
      <c r="J42" s="49">
        <f>$J$40*I42</f>
        <v>2.5462626262626258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106" t="s">
        <v>111</v>
      </c>
      <c r="C43" s="106"/>
      <c r="D43" s="106"/>
      <c r="E43" s="106"/>
      <c r="F43" s="106"/>
      <c r="G43" s="106"/>
      <c r="H43" s="106"/>
      <c r="I43" s="57">
        <f>I41+I42</f>
        <v>0.19444444444444442</v>
      </c>
      <c r="J43" s="52">
        <f>SUM(J41:J42)</f>
        <v>4.4559595959595955</v>
      </c>
      <c r="K43" s="5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58"/>
      <c r="C44" s="59"/>
      <c r="D44" s="59"/>
      <c r="E44" s="59"/>
      <c r="F44" s="59"/>
      <c r="G44" s="59"/>
      <c r="H44" s="59"/>
      <c r="I44" s="60"/>
      <c r="J44" s="61"/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106" t="s">
        <v>112</v>
      </c>
      <c r="C45" s="106"/>
      <c r="D45" s="106"/>
      <c r="E45" s="106"/>
      <c r="F45" s="106"/>
      <c r="G45" s="106"/>
      <c r="H45" s="106"/>
      <c r="I45" s="48" t="s">
        <v>97</v>
      </c>
      <c r="J45" s="48" t="s">
        <v>98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106" t="s">
        <v>113</v>
      </c>
      <c r="C46" s="106"/>
      <c r="D46" s="106"/>
      <c r="E46" s="106"/>
      <c r="F46" s="106"/>
      <c r="G46" s="106"/>
      <c r="H46" s="106"/>
      <c r="I46" s="106"/>
      <c r="J46" s="62">
        <f>J35+J43</f>
        <v>27.372323232323229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70</v>
      </c>
      <c r="C47" s="110" t="s">
        <v>114</v>
      </c>
      <c r="D47" s="110"/>
      <c r="E47" s="110"/>
      <c r="F47" s="110"/>
      <c r="G47" s="110"/>
      <c r="H47" s="110"/>
      <c r="I47" s="51">
        <v>0.2</v>
      </c>
      <c r="J47" s="49">
        <f t="shared" ref="J47:J54" si="0">$J$46*I47</f>
        <v>5.4744646464646465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48" t="s">
        <v>72</v>
      </c>
      <c r="C48" s="110" t="s">
        <v>115</v>
      </c>
      <c r="D48" s="110"/>
      <c r="E48" s="110"/>
      <c r="F48" s="110"/>
      <c r="G48" s="110"/>
      <c r="H48" s="110"/>
      <c r="I48" s="51">
        <v>2.5000000000000001E-2</v>
      </c>
      <c r="J48" s="49">
        <f t="shared" si="0"/>
        <v>0.68430808080808081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75</v>
      </c>
      <c r="C49" s="110" t="s">
        <v>116</v>
      </c>
      <c r="D49" s="110"/>
      <c r="E49" s="110"/>
      <c r="F49" s="110"/>
      <c r="G49" s="110"/>
      <c r="H49" s="110"/>
      <c r="I49" s="63">
        <v>0</v>
      </c>
      <c r="J49" s="49">
        <f t="shared" si="0"/>
        <v>0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48" t="s">
        <v>78</v>
      </c>
      <c r="C50" s="110" t="s">
        <v>117</v>
      </c>
      <c r="D50" s="110"/>
      <c r="E50" s="110"/>
      <c r="F50" s="110"/>
      <c r="G50" s="110"/>
      <c r="H50" s="110"/>
      <c r="I50" s="51">
        <v>1.4999999999999999E-2</v>
      </c>
      <c r="J50" s="49">
        <f t="shared" si="0"/>
        <v>0.41058484848484844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103</v>
      </c>
      <c r="C51" s="110" t="s">
        <v>118</v>
      </c>
      <c r="D51" s="110"/>
      <c r="E51" s="110"/>
      <c r="F51" s="110"/>
      <c r="G51" s="110"/>
      <c r="H51" s="110"/>
      <c r="I51" s="51">
        <v>0.01</v>
      </c>
      <c r="J51" s="49">
        <f t="shared" si="0"/>
        <v>0.27372323232323231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48" t="s">
        <v>119</v>
      </c>
      <c r="C52" s="110" t="s">
        <v>120</v>
      </c>
      <c r="D52" s="110"/>
      <c r="E52" s="110"/>
      <c r="F52" s="110"/>
      <c r="G52" s="110"/>
      <c r="H52" s="110"/>
      <c r="I52" s="51">
        <v>6.0000000000000001E-3</v>
      </c>
      <c r="J52" s="49">
        <f t="shared" si="0"/>
        <v>0.16423393939393938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121</v>
      </c>
      <c r="C53" s="110" t="s">
        <v>122</v>
      </c>
      <c r="D53" s="110"/>
      <c r="E53" s="110"/>
      <c r="F53" s="110"/>
      <c r="G53" s="110"/>
      <c r="H53" s="110"/>
      <c r="I53" s="51">
        <v>2E-3</v>
      </c>
      <c r="J53" s="49">
        <f t="shared" si="0"/>
        <v>5.4744646464646461E-2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123</v>
      </c>
      <c r="C54" s="110" t="s">
        <v>124</v>
      </c>
      <c r="D54" s="110"/>
      <c r="E54" s="110"/>
      <c r="F54" s="110"/>
      <c r="G54" s="110"/>
      <c r="H54" s="110"/>
      <c r="I54" s="51">
        <v>0.08</v>
      </c>
      <c r="J54" s="49">
        <f t="shared" si="0"/>
        <v>2.1897858585858585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106" t="s">
        <v>125</v>
      </c>
      <c r="C55" s="106"/>
      <c r="D55" s="106"/>
      <c r="E55" s="106"/>
      <c r="F55" s="106"/>
      <c r="G55" s="106"/>
      <c r="H55" s="106"/>
      <c r="I55" s="57">
        <f>SUM(I47:I54)</f>
        <v>0.33800000000000002</v>
      </c>
      <c r="J55" s="52">
        <f>SUM(J47:J54)</f>
        <v>9.2518452525252535</v>
      </c>
      <c r="K55" s="5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2"/>
      <c r="C56" s="54"/>
      <c r="D56" s="54"/>
      <c r="E56" s="54"/>
      <c r="F56" s="54"/>
      <c r="G56" s="54"/>
      <c r="H56" s="54"/>
      <c r="I56" s="64"/>
      <c r="J56" s="65"/>
      <c r="K56" s="5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6"/>
      <c r="B57" s="106" t="s">
        <v>126</v>
      </c>
      <c r="C57" s="106"/>
      <c r="D57" s="106"/>
      <c r="E57" s="106"/>
      <c r="F57" s="106"/>
      <c r="G57" s="106"/>
      <c r="H57" s="106"/>
      <c r="I57" s="57"/>
      <c r="J57" s="48" t="s">
        <v>98</v>
      </c>
      <c r="K57" s="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66"/>
      <c r="B58" s="48" t="s">
        <v>70</v>
      </c>
      <c r="C58" s="110" t="s">
        <v>127</v>
      </c>
      <c r="D58" s="110"/>
      <c r="E58" s="110"/>
      <c r="F58" s="110"/>
      <c r="G58" s="110"/>
      <c r="H58" s="110"/>
      <c r="I58" s="132"/>
      <c r="J58" s="128">
        <v>0</v>
      </c>
      <c r="K58" s="68"/>
      <c r="L58" s="68"/>
      <c r="M58" s="68"/>
      <c r="N58" s="68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4.25" customHeight="1" x14ac:dyDescent="0.2">
      <c r="A59" s="36"/>
      <c r="B59" s="48" t="s">
        <v>72</v>
      </c>
      <c r="C59" s="110" t="s">
        <v>128</v>
      </c>
      <c r="D59" s="110"/>
      <c r="E59" s="110"/>
      <c r="F59" s="110"/>
      <c r="G59" s="110"/>
      <c r="H59" s="110"/>
      <c r="I59" s="128"/>
      <c r="J59" s="128">
        <v>0</v>
      </c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48" t="s">
        <v>75</v>
      </c>
      <c r="C60" s="110" t="s">
        <v>129</v>
      </c>
      <c r="D60" s="110"/>
      <c r="E60" s="110"/>
      <c r="F60" s="110"/>
      <c r="G60" s="110"/>
      <c r="H60" s="110"/>
      <c r="I60" s="128"/>
      <c r="J60" s="128">
        <v>0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48" t="s">
        <v>78</v>
      </c>
      <c r="C61" s="110" t="s">
        <v>130</v>
      </c>
      <c r="D61" s="110"/>
      <c r="E61" s="110"/>
      <c r="F61" s="110"/>
      <c r="G61" s="110"/>
      <c r="H61" s="110"/>
      <c r="I61" s="133"/>
      <c r="J61" s="133">
        <v>0</v>
      </c>
      <c r="K61" s="70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103</v>
      </c>
      <c r="C62" s="110" t="s">
        <v>131</v>
      </c>
      <c r="D62" s="110"/>
      <c r="E62" s="110"/>
      <c r="F62" s="110"/>
      <c r="G62" s="110"/>
      <c r="H62" s="110"/>
      <c r="I62" s="133">
        <v>0</v>
      </c>
      <c r="J62" s="133">
        <v>0</v>
      </c>
      <c r="K62" s="71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119</v>
      </c>
      <c r="C63" s="110" t="s">
        <v>132</v>
      </c>
      <c r="D63" s="110"/>
      <c r="E63" s="110"/>
      <c r="F63" s="110"/>
      <c r="G63" s="110"/>
      <c r="H63" s="110"/>
      <c r="I63" s="133">
        <v>0</v>
      </c>
      <c r="J63" s="133">
        <v>0</v>
      </c>
      <c r="K63" s="72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106" t="s">
        <v>133</v>
      </c>
      <c r="C64" s="106"/>
      <c r="D64" s="106"/>
      <c r="E64" s="106"/>
      <c r="F64" s="106"/>
      <c r="G64" s="106"/>
      <c r="H64" s="106"/>
      <c r="I64" s="106"/>
      <c r="J64" s="52">
        <f>SUM(J58:J63)</f>
        <v>0</v>
      </c>
      <c r="K64" s="5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2"/>
      <c r="C65" s="54"/>
      <c r="D65" s="54"/>
      <c r="E65" s="54"/>
      <c r="F65" s="54"/>
      <c r="G65" s="54"/>
      <c r="H65" s="54"/>
      <c r="I65" s="64"/>
      <c r="J65" s="65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109" t="s">
        <v>134</v>
      </c>
      <c r="C66" s="109"/>
      <c r="D66" s="109"/>
      <c r="E66" s="109"/>
      <c r="F66" s="109"/>
      <c r="G66" s="109"/>
      <c r="H66" s="109"/>
      <c r="I66" s="109"/>
      <c r="J66" s="109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6"/>
      <c r="B67" s="106" t="s">
        <v>135</v>
      </c>
      <c r="C67" s="106"/>
      <c r="D67" s="106"/>
      <c r="E67" s="106"/>
      <c r="F67" s="106"/>
      <c r="G67" s="106"/>
      <c r="H67" s="106"/>
      <c r="I67" s="106"/>
      <c r="J67" s="48" t="s">
        <v>98</v>
      </c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6"/>
      <c r="B68" s="48" t="s">
        <v>136</v>
      </c>
      <c r="C68" s="110" t="s">
        <v>137</v>
      </c>
      <c r="D68" s="110"/>
      <c r="E68" s="110"/>
      <c r="F68" s="110"/>
      <c r="G68" s="110"/>
      <c r="H68" s="110"/>
      <c r="I68" s="110"/>
      <c r="J68" s="49">
        <f>J43</f>
        <v>4.4559595959595955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48" t="s">
        <v>138</v>
      </c>
      <c r="C69" s="110" t="s">
        <v>139</v>
      </c>
      <c r="D69" s="110"/>
      <c r="E69" s="110"/>
      <c r="F69" s="110"/>
      <c r="G69" s="110"/>
      <c r="H69" s="110"/>
      <c r="I69" s="110"/>
      <c r="J69" s="49">
        <f>J55</f>
        <v>9.2518452525252535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140</v>
      </c>
      <c r="C70" s="110" t="s">
        <v>141</v>
      </c>
      <c r="D70" s="110"/>
      <c r="E70" s="110"/>
      <c r="F70" s="110"/>
      <c r="G70" s="110"/>
      <c r="H70" s="110"/>
      <c r="I70" s="110"/>
      <c r="J70" s="49">
        <f>J64</f>
        <v>0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66"/>
      <c r="B71" s="106" t="s">
        <v>142</v>
      </c>
      <c r="C71" s="106"/>
      <c r="D71" s="106"/>
      <c r="E71" s="106"/>
      <c r="F71" s="106"/>
      <c r="G71" s="106"/>
      <c r="H71" s="106"/>
      <c r="I71" s="106"/>
      <c r="J71" s="52">
        <f>SUM(J68:J70)</f>
        <v>13.707804848484848</v>
      </c>
      <c r="K71" s="53"/>
      <c r="L71" s="68"/>
      <c r="M71" s="68"/>
      <c r="N71" s="68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4.25" customHeight="1" x14ac:dyDescent="0.2">
      <c r="A72" s="36"/>
      <c r="B72" s="117"/>
      <c r="C72" s="117"/>
      <c r="D72" s="117"/>
      <c r="E72" s="117"/>
      <c r="F72" s="117"/>
      <c r="G72" s="117"/>
      <c r="H72" s="117"/>
      <c r="I72" s="117"/>
      <c r="J72" s="117"/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73"/>
      <c r="C73" s="73"/>
      <c r="D73" s="73"/>
      <c r="E73" s="73"/>
      <c r="F73" s="73"/>
      <c r="G73" s="73"/>
      <c r="H73" s="73"/>
      <c r="I73" s="73"/>
      <c r="J73" s="73"/>
      <c r="K73" s="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109" t="s">
        <v>143</v>
      </c>
      <c r="C74" s="109"/>
      <c r="D74" s="109"/>
      <c r="E74" s="109"/>
      <c r="F74" s="109"/>
      <c r="G74" s="109"/>
      <c r="H74" s="109"/>
      <c r="I74" s="109"/>
      <c r="J74" s="109"/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>
        <v>3</v>
      </c>
      <c r="C75" s="106" t="s">
        <v>144</v>
      </c>
      <c r="D75" s="106"/>
      <c r="E75" s="106"/>
      <c r="F75" s="106"/>
      <c r="G75" s="106"/>
      <c r="H75" s="106"/>
      <c r="I75" s="48" t="s">
        <v>97</v>
      </c>
      <c r="J75" s="48" t="s">
        <v>98</v>
      </c>
      <c r="K75" s="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106" t="s">
        <v>108</v>
      </c>
      <c r="C76" s="106"/>
      <c r="D76" s="106"/>
      <c r="E76" s="106"/>
      <c r="F76" s="106"/>
      <c r="G76" s="106"/>
      <c r="H76" s="106"/>
      <c r="I76" s="106"/>
      <c r="J76" s="62">
        <f>J35</f>
        <v>22.916363636363634</v>
      </c>
      <c r="K76" s="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 t="s">
        <v>70</v>
      </c>
      <c r="C77" s="110" t="s">
        <v>145</v>
      </c>
      <c r="D77" s="110"/>
      <c r="E77" s="110"/>
      <c r="F77" s="110"/>
      <c r="G77" s="110"/>
      <c r="H77" s="110"/>
      <c r="I77" s="51">
        <f>((1/12)*0.05)</f>
        <v>4.1666666666666666E-3</v>
      </c>
      <c r="J77" s="49">
        <f>$J$76*I77</f>
        <v>9.5484848484848478E-2</v>
      </c>
      <c r="K77" s="53"/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48" t="s">
        <v>72</v>
      </c>
      <c r="C78" s="110" t="s">
        <v>146</v>
      </c>
      <c r="D78" s="110"/>
      <c r="E78" s="110"/>
      <c r="F78" s="110"/>
      <c r="G78" s="110"/>
      <c r="H78" s="110"/>
      <c r="I78" s="51">
        <f>I77*0.08</f>
        <v>3.3333333333333332E-4</v>
      </c>
      <c r="J78" s="49">
        <f>$J$76*I78</f>
        <v>7.6387878787878777E-3</v>
      </c>
      <c r="K78" s="5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6"/>
      <c r="B79" s="48" t="s">
        <v>75</v>
      </c>
      <c r="C79" s="110" t="s">
        <v>147</v>
      </c>
      <c r="D79" s="110"/>
      <c r="E79" s="110"/>
      <c r="F79" s="110"/>
      <c r="G79" s="110"/>
      <c r="H79" s="110"/>
      <c r="I79" s="51">
        <f>(7/30)/12</f>
        <v>1.9444444444444445E-2</v>
      </c>
      <c r="J79" s="49">
        <f>$J$76*I79</f>
        <v>0.44559595959595955</v>
      </c>
      <c r="K79" s="74" t="s">
        <v>148</v>
      </c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6"/>
      <c r="B80" s="48" t="s">
        <v>78</v>
      </c>
      <c r="C80" s="110" t="s">
        <v>149</v>
      </c>
      <c r="D80" s="110"/>
      <c r="E80" s="110"/>
      <c r="F80" s="110"/>
      <c r="G80" s="110"/>
      <c r="H80" s="110"/>
      <c r="I80" s="51">
        <f>I79*I55</f>
        <v>6.5722222222222224E-3</v>
      </c>
      <c r="J80" s="49">
        <f>$J$76*I80</f>
        <v>0.15061143434343433</v>
      </c>
      <c r="K80" s="75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"/>
      <c r="B81" s="48" t="s">
        <v>103</v>
      </c>
      <c r="C81" s="110" t="s">
        <v>150</v>
      </c>
      <c r="D81" s="110"/>
      <c r="E81" s="110"/>
      <c r="F81" s="110"/>
      <c r="G81" s="110"/>
      <c r="H81" s="110"/>
      <c r="I81" s="51">
        <f>(0.4*0.08)</f>
        <v>3.2000000000000001E-2</v>
      </c>
      <c r="J81" s="49">
        <f>$J$76*I81</f>
        <v>0.73332363636363629</v>
      </c>
      <c r="K81" s="5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36"/>
      <c r="B82" s="106" t="s">
        <v>151</v>
      </c>
      <c r="C82" s="106"/>
      <c r="D82" s="106"/>
      <c r="E82" s="106"/>
      <c r="F82" s="106"/>
      <c r="G82" s="106"/>
      <c r="H82" s="106"/>
      <c r="I82" s="57">
        <f>SUM(I77:I81)</f>
        <v>6.2516666666666665E-2</v>
      </c>
      <c r="J82" s="52">
        <f>SUM(J77:J81)</f>
        <v>1.4326546666666666</v>
      </c>
      <c r="K82" s="53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66"/>
      <c r="B83" s="116"/>
      <c r="C83" s="116"/>
      <c r="D83" s="116"/>
      <c r="E83" s="116"/>
      <c r="F83" s="116"/>
      <c r="G83" s="116"/>
      <c r="H83" s="116"/>
      <c r="I83" s="116"/>
      <c r="J83" s="116"/>
      <c r="K83" s="68"/>
      <c r="L83" s="68"/>
      <c r="M83" s="68"/>
      <c r="N83" s="68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4.25" customHeight="1" x14ac:dyDescent="0.2">
      <c r="A84" s="66"/>
      <c r="B84" s="54"/>
      <c r="C84" s="54"/>
      <c r="D84" s="54"/>
      <c r="E84" s="54"/>
      <c r="F84" s="54"/>
      <c r="G84" s="54"/>
      <c r="H84" s="54"/>
      <c r="I84" s="54"/>
      <c r="J84" s="54"/>
      <c r="K84" s="68"/>
      <c r="L84" s="68"/>
      <c r="M84" s="68"/>
      <c r="N84" s="68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4.25" customHeight="1" x14ac:dyDescent="0.2">
      <c r="A85" s="36"/>
      <c r="B85" s="109" t="s">
        <v>152</v>
      </c>
      <c r="C85" s="109"/>
      <c r="D85" s="109"/>
      <c r="E85" s="109"/>
      <c r="F85" s="109"/>
      <c r="G85" s="109"/>
      <c r="H85" s="109"/>
      <c r="I85" s="109"/>
      <c r="J85" s="109"/>
      <c r="K85" s="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"/>
      <c r="B86" s="106" t="s">
        <v>153</v>
      </c>
      <c r="C86" s="106"/>
      <c r="D86" s="106"/>
      <c r="E86" s="106"/>
      <c r="F86" s="106"/>
      <c r="G86" s="106"/>
      <c r="H86" s="106"/>
      <c r="I86" s="48" t="s">
        <v>97</v>
      </c>
      <c r="J86" s="48" t="s">
        <v>98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">
      <c r="A87" s="36"/>
      <c r="B87" s="112" t="s">
        <v>108</v>
      </c>
      <c r="C87" s="112"/>
      <c r="D87" s="112"/>
      <c r="E87" s="112"/>
      <c r="F87" s="112"/>
      <c r="G87" s="112"/>
      <c r="H87" s="112"/>
      <c r="I87" s="112"/>
      <c r="J87" s="76">
        <f>J35</f>
        <v>22.916363636363634</v>
      </c>
      <c r="K87" s="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70</v>
      </c>
      <c r="C88" s="110" t="s">
        <v>154</v>
      </c>
      <c r="D88" s="110"/>
      <c r="E88" s="110"/>
      <c r="F88" s="110"/>
      <c r="G88" s="110"/>
      <c r="H88" s="110"/>
      <c r="I88" s="51">
        <f>I42/12</f>
        <v>9.2592592592592587E-3</v>
      </c>
      <c r="J88" s="49">
        <f t="shared" ref="J88:J93" si="1">$J$87*I88</f>
        <v>0.21218855218855215</v>
      </c>
      <c r="K88" s="77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48" t="s">
        <v>72</v>
      </c>
      <c r="C89" s="110" t="s">
        <v>155</v>
      </c>
      <c r="D89" s="110"/>
      <c r="E89" s="110"/>
      <c r="F89" s="110"/>
      <c r="G89" s="110"/>
      <c r="H89" s="110"/>
      <c r="I89" s="51">
        <f>(5.96/30)*(1/12)</f>
        <v>1.6555555555555553E-2</v>
      </c>
      <c r="J89" s="49">
        <f t="shared" si="1"/>
        <v>0.37939313131313118</v>
      </c>
      <c r="K89" s="77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75</v>
      </c>
      <c r="C90" s="110" t="s">
        <v>156</v>
      </c>
      <c r="D90" s="110"/>
      <c r="E90" s="110"/>
      <c r="F90" s="110"/>
      <c r="G90" s="110"/>
      <c r="H90" s="110"/>
      <c r="I90" s="51">
        <f>(5/30)/12*0.015</f>
        <v>2.0833333333333332E-4</v>
      </c>
      <c r="J90" s="49">
        <f t="shared" si="1"/>
        <v>4.7742424242424239E-3</v>
      </c>
      <c r="K90" s="5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78</v>
      </c>
      <c r="C91" s="113" t="s">
        <v>157</v>
      </c>
      <c r="D91" s="113"/>
      <c r="E91" s="113"/>
      <c r="F91" s="113"/>
      <c r="G91" s="113"/>
      <c r="H91" s="113"/>
      <c r="I91" s="51">
        <f>(15/30)/12*0.0078</f>
        <v>3.2499999999999999E-4</v>
      </c>
      <c r="J91" s="49">
        <f t="shared" si="1"/>
        <v>7.4478181818181804E-3</v>
      </c>
      <c r="K91" s="5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48" t="s">
        <v>103</v>
      </c>
      <c r="C92" s="110" t="s">
        <v>158</v>
      </c>
      <c r="D92" s="110"/>
      <c r="E92" s="110"/>
      <c r="F92" s="110"/>
      <c r="G92" s="110"/>
      <c r="H92" s="110"/>
      <c r="I92" s="51">
        <f>(0.0144*0.1*0.4509*6/12)</f>
        <v>3.2464800000000003E-4</v>
      </c>
      <c r="J92" s="49">
        <f t="shared" si="1"/>
        <v>7.4397516218181817E-3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 x14ac:dyDescent="0.2">
      <c r="A93" s="36"/>
      <c r="B93" s="48" t="s">
        <v>119</v>
      </c>
      <c r="C93" s="114" t="s">
        <v>159</v>
      </c>
      <c r="D93" s="114"/>
      <c r="E93" s="114"/>
      <c r="F93" s="114"/>
      <c r="G93" s="114"/>
      <c r="H93" s="114"/>
      <c r="I93" s="51">
        <f>SUM(I88:I92)*I55</f>
        <v>9.0154050980740738E-3</v>
      </c>
      <c r="J93" s="49">
        <f t="shared" si="1"/>
        <v>0.20660030155659204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66"/>
      <c r="B94" s="106" t="s">
        <v>160</v>
      </c>
      <c r="C94" s="106"/>
      <c r="D94" s="106"/>
      <c r="E94" s="106"/>
      <c r="F94" s="106"/>
      <c r="G94" s="106"/>
      <c r="H94" s="106"/>
      <c r="I94" s="57">
        <f>SUM(I88:I93)</f>
        <v>3.5688201246222219E-2</v>
      </c>
      <c r="J94" s="52">
        <f>SUM(J88:J93)</f>
        <v>0.81784379728615419</v>
      </c>
      <c r="K94" s="53"/>
      <c r="L94" s="68"/>
      <c r="M94" s="68"/>
      <c r="N94" s="68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6.5" customHeight="1" x14ac:dyDescent="0.2">
      <c r="A95" s="36"/>
      <c r="B95" s="115"/>
      <c r="C95" s="115"/>
      <c r="D95" s="115"/>
      <c r="E95" s="115"/>
      <c r="F95" s="115"/>
      <c r="G95" s="115"/>
      <c r="H95" s="115"/>
      <c r="I95" s="115"/>
      <c r="J95" s="115"/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106" t="s">
        <v>161</v>
      </c>
      <c r="C96" s="106"/>
      <c r="D96" s="106"/>
      <c r="E96" s="106"/>
      <c r="F96" s="106"/>
      <c r="G96" s="106"/>
      <c r="H96" s="106"/>
      <c r="I96" s="48" t="s">
        <v>97</v>
      </c>
      <c r="J96" s="48" t="s">
        <v>98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107" t="s">
        <v>108</v>
      </c>
      <c r="C97" s="107"/>
      <c r="D97" s="107"/>
      <c r="E97" s="107"/>
      <c r="F97" s="107"/>
      <c r="G97" s="107"/>
      <c r="H97" s="107"/>
      <c r="I97" s="107"/>
      <c r="J97" s="78">
        <f>J35</f>
        <v>22.916363636363634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48" t="s">
        <v>70</v>
      </c>
      <c r="C98" s="110" t="s">
        <v>162</v>
      </c>
      <c r="D98" s="110"/>
      <c r="E98" s="110"/>
      <c r="F98" s="110"/>
      <c r="G98" s="110"/>
      <c r="H98" s="110"/>
      <c r="I98" s="51"/>
      <c r="J98" s="49">
        <v>0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36"/>
      <c r="B99" s="106" t="s">
        <v>163</v>
      </c>
      <c r="C99" s="106"/>
      <c r="D99" s="106"/>
      <c r="E99" s="106"/>
      <c r="F99" s="106"/>
      <c r="G99" s="106"/>
      <c r="H99" s="106"/>
      <c r="I99" s="57"/>
      <c r="J99" s="52">
        <f>J98</f>
        <v>0</v>
      </c>
      <c r="K99" s="5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164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6"/>
      <c r="B102" s="106" t="s">
        <v>165</v>
      </c>
      <c r="C102" s="106"/>
      <c r="D102" s="106"/>
      <c r="E102" s="106"/>
      <c r="F102" s="106"/>
      <c r="G102" s="106"/>
      <c r="H102" s="106"/>
      <c r="I102" s="106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6"/>
      <c r="B103" s="48" t="s">
        <v>166</v>
      </c>
      <c r="C103" s="110" t="s">
        <v>155</v>
      </c>
      <c r="D103" s="110"/>
      <c r="E103" s="110"/>
      <c r="F103" s="110"/>
      <c r="G103" s="110"/>
      <c r="H103" s="110"/>
      <c r="I103" s="110"/>
      <c r="J103" s="49">
        <f>J94</f>
        <v>0.81784379728615419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167</v>
      </c>
      <c r="C104" s="110" t="s">
        <v>168</v>
      </c>
      <c r="D104" s="110"/>
      <c r="E104" s="110"/>
      <c r="F104" s="110"/>
      <c r="G104" s="110"/>
      <c r="H104" s="110"/>
      <c r="I104" s="110"/>
      <c r="J104" s="49">
        <f>J99</f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66"/>
      <c r="B105" s="106" t="s">
        <v>169</v>
      </c>
      <c r="C105" s="106"/>
      <c r="D105" s="106"/>
      <c r="E105" s="106"/>
      <c r="F105" s="106"/>
      <c r="G105" s="106"/>
      <c r="H105" s="106"/>
      <c r="I105" s="106"/>
      <c r="J105" s="52">
        <f>SUM(J103:J104)</f>
        <v>0.81784379728615419</v>
      </c>
      <c r="K105" s="53"/>
      <c r="L105" s="68"/>
      <c r="M105" s="68"/>
      <c r="N105" s="68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6.5" customHeight="1" x14ac:dyDescent="0.2">
      <c r="A106" s="36"/>
      <c r="B106" s="79"/>
      <c r="C106" s="79"/>
      <c r="D106" s="79"/>
      <c r="E106" s="79"/>
      <c r="F106" s="79"/>
      <c r="G106" s="79"/>
      <c r="H106" s="79"/>
      <c r="I106" s="79"/>
      <c r="J106" s="79"/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6.5" customHeight="1" x14ac:dyDescent="0.2">
      <c r="A107" s="36"/>
      <c r="B107" s="79"/>
      <c r="C107" s="79"/>
      <c r="D107" s="79"/>
      <c r="E107" s="79"/>
      <c r="F107" s="79"/>
      <c r="G107" s="79"/>
      <c r="H107" s="79"/>
      <c r="I107" s="79"/>
      <c r="J107" s="79"/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109" t="s">
        <v>170</v>
      </c>
      <c r="C108" s="109"/>
      <c r="D108" s="109"/>
      <c r="E108" s="109"/>
      <c r="F108" s="109"/>
      <c r="G108" s="109"/>
      <c r="H108" s="109"/>
      <c r="I108" s="109"/>
      <c r="J108" s="109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48">
        <v>5</v>
      </c>
      <c r="C109" s="106" t="s">
        <v>171</v>
      </c>
      <c r="D109" s="106"/>
      <c r="E109" s="106"/>
      <c r="F109" s="106"/>
      <c r="G109" s="106"/>
      <c r="H109" s="106"/>
      <c r="I109" s="48"/>
      <c r="J109" s="48" t="s">
        <v>98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48" t="s">
        <v>70</v>
      </c>
      <c r="C110" s="110" t="s">
        <v>172</v>
      </c>
      <c r="D110" s="110"/>
      <c r="E110" s="110"/>
      <c r="F110" s="110"/>
      <c r="G110" s="110"/>
      <c r="H110" s="110"/>
      <c r="I110" s="49"/>
      <c r="J110" s="49"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 t="s">
        <v>72</v>
      </c>
      <c r="C111" s="110" t="s">
        <v>173</v>
      </c>
      <c r="D111" s="110"/>
      <c r="E111" s="110"/>
      <c r="F111" s="110"/>
      <c r="G111" s="110"/>
      <c r="H111" s="110"/>
      <c r="I111" s="80"/>
      <c r="J111" s="49">
        <v>0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81" t="s">
        <v>75</v>
      </c>
      <c r="C112" s="110" t="s">
        <v>174</v>
      </c>
      <c r="D112" s="110"/>
      <c r="E112" s="110"/>
      <c r="F112" s="110"/>
      <c r="G112" s="110"/>
      <c r="H112" s="110"/>
      <c r="I112" s="82"/>
      <c r="J112" s="49"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81" t="s">
        <v>78</v>
      </c>
      <c r="C113" s="110" t="s">
        <v>175</v>
      </c>
      <c r="D113" s="110"/>
      <c r="E113" s="110"/>
      <c r="F113" s="110"/>
      <c r="G113" s="110"/>
      <c r="H113" s="110"/>
      <c r="I113" s="82"/>
      <c r="J113" s="49">
        <v>0</v>
      </c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106" t="s">
        <v>176</v>
      </c>
      <c r="C114" s="106"/>
      <c r="D114" s="106"/>
      <c r="E114" s="106"/>
      <c r="F114" s="106"/>
      <c r="G114" s="106"/>
      <c r="H114" s="106"/>
      <c r="I114" s="83"/>
      <c r="J114" s="52">
        <f>SUM(J110:J113)</f>
        <v>0</v>
      </c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6.5" customHeight="1" x14ac:dyDescent="0.2">
      <c r="A115" s="36"/>
      <c r="B115" s="111"/>
      <c r="C115" s="111"/>
      <c r="D115" s="111"/>
      <c r="E115" s="111"/>
      <c r="F115" s="111"/>
      <c r="G115" s="111"/>
      <c r="H115" s="111"/>
      <c r="I115" s="111"/>
      <c r="J115" s="111"/>
      <c r="K115" s="3"/>
      <c r="L115" s="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6.5" customHeight="1" x14ac:dyDescent="0.2">
      <c r="A116" s="36"/>
      <c r="B116" s="79"/>
      <c r="C116" s="79"/>
      <c r="D116" s="79"/>
      <c r="E116" s="79"/>
      <c r="F116" s="79"/>
      <c r="G116" s="79"/>
      <c r="H116" s="79"/>
      <c r="I116" s="79"/>
      <c r="J116" s="79"/>
      <c r="K116" s="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109" t="s">
        <v>177</v>
      </c>
      <c r="C117" s="109"/>
      <c r="D117" s="109"/>
      <c r="E117" s="109"/>
      <c r="F117" s="109"/>
      <c r="G117" s="109"/>
      <c r="H117" s="109"/>
      <c r="I117" s="109"/>
      <c r="J117" s="109"/>
      <c r="K117" s="53"/>
      <c r="L117" s="77"/>
      <c r="M117" s="77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>
        <v>6</v>
      </c>
      <c r="C118" s="106" t="s">
        <v>178</v>
      </c>
      <c r="D118" s="106"/>
      <c r="E118" s="106"/>
      <c r="F118" s="106"/>
      <c r="G118" s="106"/>
      <c r="H118" s="106"/>
      <c r="I118" s="48" t="s">
        <v>97</v>
      </c>
      <c r="J118" s="48" t="s">
        <v>98</v>
      </c>
      <c r="K118" s="53"/>
      <c r="L118" s="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6"/>
      <c r="B119" s="48" t="s">
        <v>70</v>
      </c>
      <c r="C119" s="110" t="s">
        <v>179</v>
      </c>
      <c r="D119" s="110"/>
      <c r="E119" s="110"/>
      <c r="F119" s="110"/>
      <c r="G119" s="110"/>
      <c r="H119" s="110"/>
      <c r="I119" s="63">
        <v>0</v>
      </c>
      <c r="J119" s="49">
        <f>J136*I119</f>
        <v>0</v>
      </c>
      <c r="K119" s="84"/>
      <c r="L119" s="39"/>
      <c r="M119" s="39"/>
      <c r="N119" s="5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72</v>
      </c>
      <c r="C120" s="110" t="s">
        <v>180</v>
      </c>
      <c r="D120" s="110"/>
      <c r="E120" s="110"/>
      <c r="F120" s="110"/>
      <c r="G120" s="110"/>
      <c r="H120" s="110"/>
      <c r="I120" s="63">
        <v>0</v>
      </c>
      <c r="J120" s="49">
        <f>(J136+J119)*I120</f>
        <v>0</v>
      </c>
      <c r="K120" s="84"/>
      <c r="L120" s="39"/>
      <c r="M120" s="39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75</v>
      </c>
      <c r="C121" s="106" t="s">
        <v>181</v>
      </c>
      <c r="D121" s="106"/>
      <c r="E121" s="106"/>
      <c r="F121" s="106"/>
      <c r="G121" s="106"/>
      <c r="H121" s="106"/>
      <c r="I121" s="51"/>
      <c r="J121" s="49"/>
      <c r="K121" s="39"/>
      <c r="L121" s="39"/>
      <c r="M121" s="39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182</v>
      </c>
      <c r="C122" s="110" t="s">
        <v>183</v>
      </c>
      <c r="D122" s="110"/>
      <c r="E122" s="110"/>
      <c r="F122" s="110"/>
      <c r="G122" s="110"/>
      <c r="H122" s="110"/>
      <c r="I122" s="63">
        <v>0</v>
      </c>
      <c r="J122" s="49">
        <f>(($J$136+$J$119+$J$120)/(1-($I$122+$I$123+$I$124))*I122)</f>
        <v>0</v>
      </c>
      <c r="K122" s="84"/>
      <c r="L122" s="5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184</v>
      </c>
      <c r="C123" s="110" t="s">
        <v>185</v>
      </c>
      <c r="D123" s="110"/>
      <c r="E123" s="110"/>
      <c r="F123" s="110"/>
      <c r="G123" s="110"/>
      <c r="H123" s="110"/>
      <c r="I123" s="63">
        <v>0</v>
      </c>
      <c r="J123" s="49">
        <f>(($J$136+$J$119+$J$120)/(1-($I$122+$I$123+$I$124))*I123)</f>
        <v>0</v>
      </c>
      <c r="K123" s="53"/>
      <c r="L123" s="5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186</v>
      </c>
      <c r="C124" s="110" t="s">
        <v>187</v>
      </c>
      <c r="D124" s="110"/>
      <c r="E124" s="110"/>
      <c r="F124" s="110"/>
      <c r="G124" s="110"/>
      <c r="H124" s="110"/>
      <c r="I124" s="51">
        <v>0.03</v>
      </c>
      <c r="J124" s="49">
        <f>(($J$136+$J$119+$J$120)/(1-($I$122+$I$123+$I$124))*I124)</f>
        <v>1.2023092870763288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78</v>
      </c>
      <c r="C125" s="137" t="s">
        <v>175</v>
      </c>
      <c r="D125" s="137"/>
      <c r="E125" s="137"/>
      <c r="F125" s="137"/>
      <c r="G125" s="137"/>
      <c r="H125" s="137"/>
      <c r="I125" s="131"/>
      <c r="J125" s="128"/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106" t="s">
        <v>188</v>
      </c>
      <c r="C126" s="106"/>
      <c r="D126" s="106"/>
      <c r="E126" s="106"/>
      <c r="F126" s="106"/>
      <c r="G126" s="106"/>
      <c r="H126" s="106"/>
      <c r="I126" s="85">
        <f>SUM(I119:I125)</f>
        <v>0.03</v>
      </c>
      <c r="J126" s="52">
        <f>(SUM(J119:J125))</f>
        <v>1.2023092870763288</v>
      </c>
      <c r="K126" s="5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54"/>
      <c r="C127" s="54"/>
      <c r="D127" s="54"/>
      <c r="E127" s="54"/>
      <c r="F127" s="54"/>
      <c r="G127" s="54"/>
      <c r="H127" s="54"/>
      <c r="I127" s="86"/>
      <c r="J127" s="56"/>
      <c r="K127" s="53"/>
      <c r="L127" s="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54"/>
      <c r="C128" s="54"/>
      <c r="D128" s="54"/>
      <c r="E128" s="54"/>
      <c r="F128" s="54"/>
      <c r="G128" s="54"/>
      <c r="H128" s="54"/>
      <c r="I128" s="86"/>
      <c r="J128" s="56"/>
      <c r="K128" s="5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109" t="s">
        <v>189</v>
      </c>
      <c r="C129" s="109"/>
      <c r="D129" s="109"/>
      <c r="E129" s="109"/>
      <c r="F129" s="109"/>
      <c r="G129" s="109"/>
      <c r="H129" s="109"/>
      <c r="I129" s="109"/>
      <c r="J129" s="109"/>
      <c r="K129" s="3"/>
      <c r="L129" s="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106" t="s">
        <v>190</v>
      </c>
      <c r="C130" s="106"/>
      <c r="D130" s="106"/>
      <c r="E130" s="106"/>
      <c r="F130" s="106"/>
      <c r="G130" s="106"/>
      <c r="H130" s="106"/>
      <c r="I130" s="106"/>
      <c r="J130" s="48" t="s">
        <v>98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70</v>
      </c>
      <c r="C131" s="110" t="str">
        <f>B21</f>
        <v>MÓDULO 1 - COMPOSIÇÃO DA REMUNERAÇÃO</v>
      </c>
      <c r="D131" s="110"/>
      <c r="E131" s="110"/>
      <c r="F131" s="110"/>
      <c r="G131" s="110"/>
      <c r="H131" s="110"/>
      <c r="I131" s="110"/>
      <c r="J131" s="49">
        <f>J35</f>
        <v>22.916363636363634</v>
      </c>
      <c r="K131" s="5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6"/>
      <c r="B132" s="48" t="s">
        <v>72</v>
      </c>
      <c r="C132" s="110" t="str">
        <f>B38</f>
        <v>MÓDULO 2 – ENCARGOS E BENEFÍCIOS ANUAIS, MENSAIS E DIÁRIOS</v>
      </c>
      <c r="D132" s="110"/>
      <c r="E132" s="110"/>
      <c r="F132" s="110"/>
      <c r="G132" s="110"/>
      <c r="H132" s="110"/>
      <c r="I132" s="110"/>
      <c r="J132" s="49">
        <f>J71</f>
        <v>13.707804848484848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75</v>
      </c>
      <c r="C133" s="110" t="str">
        <f>B74</f>
        <v>MÓDULO 3 – PROVISÃO PARA RESCISÃO</v>
      </c>
      <c r="D133" s="110"/>
      <c r="E133" s="110"/>
      <c r="F133" s="110"/>
      <c r="G133" s="110"/>
      <c r="H133" s="110"/>
      <c r="I133" s="110"/>
      <c r="J133" s="49">
        <f>J82</f>
        <v>1.4326546666666666</v>
      </c>
      <c r="K133" s="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48" t="s">
        <v>78</v>
      </c>
      <c r="C134" s="110" t="str">
        <f>B85</f>
        <v>MÓDULO 4 – CUSTO DE REPOSIÇÃO DO PROFISSIONAL AUSENTE</v>
      </c>
      <c r="D134" s="110"/>
      <c r="E134" s="110"/>
      <c r="F134" s="110"/>
      <c r="G134" s="110"/>
      <c r="H134" s="110"/>
      <c r="I134" s="110"/>
      <c r="J134" s="49">
        <f>J105</f>
        <v>0.81784379728615419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 t="s">
        <v>103</v>
      </c>
      <c r="C135" s="110" t="str">
        <f>B108</f>
        <v>MÓDULO 5 – INSUMOS DIVERSOS</v>
      </c>
      <c r="D135" s="110"/>
      <c r="E135" s="110"/>
      <c r="F135" s="110"/>
      <c r="G135" s="110"/>
      <c r="H135" s="110"/>
      <c r="I135" s="110"/>
      <c r="J135" s="49">
        <f>J114</f>
        <v>0</v>
      </c>
      <c r="K135" s="3"/>
      <c r="L135" s="5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48"/>
      <c r="C136" s="106" t="s">
        <v>191</v>
      </c>
      <c r="D136" s="106"/>
      <c r="E136" s="106"/>
      <c r="F136" s="106"/>
      <c r="G136" s="106"/>
      <c r="H136" s="106"/>
      <c r="I136" s="106"/>
      <c r="J136" s="52">
        <f>(SUM(J131:J135))</f>
        <v>38.874666948801298</v>
      </c>
      <c r="K136" s="3"/>
      <c r="L136" s="5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48" t="s">
        <v>119</v>
      </c>
      <c r="C137" s="110" t="str">
        <f>B117</f>
        <v>MÓDULO 6 – CUSTOS INDIRETOS, TRIBUTOS E LUCRO</v>
      </c>
      <c r="D137" s="110"/>
      <c r="E137" s="110"/>
      <c r="F137" s="110"/>
      <c r="G137" s="110"/>
      <c r="H137" s="110"/>
      <c r="I137" s="110"/>
      <c r="J137" s="49">
        <f>J126</f>
        <v>1.2023092870763288</v>
      </c>
      <c r="K137" s="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6" t="s">
        <v>198</v>
      </c>
      <c r="C138" s="106"/>
      <c r="D138" s="106"/>
      <c r="E138" s="106"/>
      <c r="F138" s="106"/>
      <c r="G138" s="106"/>
      <c r="H138" s="106"/>
      <c r="I138" s="106"/>
      <c r="J138" s="52">
        <f>(SUM(J136:J137))</f>
        <v>40.07697623587763</v>
      </c>
      <c r="K138" s="3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48"/>
      <c r="C139" s="107" t="s">
        <v>199</v>
      </c>
      <c r="D139" s="107"/>
      <c r="E139" s="107"/>
      <c r="F139" s="107"/>
      <c r="G139" s="107"/>
      <c r="H139" s="107"/>
      <c r="I139" s="81">
        <v>24</v>
      </c>
      <c r="J139" s="52">
        <f>J138*I139</f>
        <v>961.84742966106319</v>
      </c>
      <c r="K139" s="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39"/>
      <c r="C140" s="39"/>
      <c r="D140" s="39"/>
      <c r="E140" s="39"/>
      <c r="F140" s="39"/>
      <c r="G140" s="39"/>
      <c r="H140" s="39"/>
      <c r="I140" s="39"/>
      <c r="J140" s="87" t="s">
        <v>194</v>
      </c>
      <c r="K140" s="53"/>
      <c r="L140" s="53"/>
      <c r="M140" s="5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6"/>
      <c r="B141" s="39"/>
      <c r="C141" s="39"/>
      <c r="D141" s="39"/>
      <c r="E141" s="39"/>
      <c r="F141" s="39"/>
      <c r="G141" s="39"/>
      <c r="H141" s="39"/>
      <c r="I141" s="54"/>
      <c r="J141" s="55">
        <f>J138/J35</f>
        <v>1.7488366335871706</v>
      </c>
      <c r="K141" s="53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</sheetData>
  <sheetProtection algorithmName="SHA-512" hashValue="hV1jZ43fJTHer1A3gP+Pmd4NnLUAy9tPbF4NtUlQ/gjHc2rHCObIqktJb0EgV9St/tzTZw3p4jRCtajGScGnMQ==" saltValue="AaeTFQtCvpbsEZ0ff4lPiQ==" spinCount="100000" sheet="1" objects="1" scenarios="1"/>
  <mergeCells count="128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I35"/>
    <mergeCell ref="B38:J38"/>
    <mergeCell ref="B39:H39"/>
    <mergeCell ref="B40:I40"/>
    <mergeCell ref="C41:H41"/>
    <mergeCell ref="C42:H42"/>
    <mergeCell ref="B43:H43"/>
    <mergeCell ref="B45:H45"/>
    <mergeCell ref="B46:I46"/>
    <mergeCell ref="C47:H47"/>
    <mergeCell ref="C48:H48"/>
    <mergeCell ref="C49:H49"/>
    <mergeCell ref="C50:H50"/>
    <mergeCell ref="C51:H51"/>
    <mergeCell ref="C52:H52"/>
    <mergeCell ref="C53:H53"/>
    <mergeCell ref="C54:H54"/>
    <mergeCell ref="B55:H55"/>
    <mergeCell ref="B57:H57"/>
    <mergeCell ref="C58:H58"/>
    <mergeCell ref="C59:H59"/>
    <mergeCell ref="C60:H60"/>
    <mergeCell ref="C61:H61"/>
    <mergeCell ref="C62:H62"/>
    <mergeCell ref="C63:H63"/>
    <mergeCell ref="B64:I64"/>
    <mergeCell ref="B66:J66"/>
    <mergeCell ref="B67:I67"/>
    <mergeCell ref="C68:I68"/>
    <mergeCell ref="C69:I69"/>
    <mergeCell ref="C70:I70"/>
    <mergeCell ref="B71:I71"/>
    <mergeCell ref="B72:J72"/>
    <mergeCell ref="B74:J74"/>
    <mergeCell ref="C75:H75"/>
    <mergeCell ref="B76:I76"/>
    <mergeCell ref="C77:H77"/>
    <mergeCell ref="C78:H78"/>
    <mergeCell ref="C79:H79"/>
    <mergeCell ref="C80:H80"/>
    <mergeCell ref="C81:H81"/>
    <mergeCell ref="B82:H82"/>
    <mergeCell ref="B83:J83"/>
    <mergeCell ref="B85:J85"/>
    <mergeCell ref="B86:H86"/>
    <mergeCell ref="B87:I87"/>
    <mergeCell ref="C88:H88"/>
    <mergeCell ref="C89:H89"/>
    <mergeCell ref="C90:H90"/>
    <mergeCell ref="C91:H91"/>
    <mergeCell ref="C92:H92"/>
    <mergeCell ref="C93:H93"/>
    <mergeCell ref="B94:H94"/>
    <mergeCell ref="B95:J95"/>
    <mergeCell ref="B96:H96"/>
    <mergeCell ref="B97:I97"/>
    <mergeCell ref="C98:H98"/>
    <mergeCell ref="B99:H99"/>
    <mergeCell ref="B101:J101"/>
    <mergeCell ref="B102:I102"/>
    <mergeCell ref="C103:I103"/>
    <mergeCell ref="C104:I104"/>
    <mergeCell ref="B105:I105"/>
    <mergeCell ref="B108:J108"/>
    <mergeCell ref="C109:H109"/>
    <mergeCell ref="C110:H110"/>
    <mergeCell ref="C111:H111"/>
    <mergeCell ref="C112:H112"/>
    <mergeCell ref="C113:H113"/>
    <mergeCell ref="B114:H114"/>
    <mergeCell ref="B115:J115"/>
    <mergeCell ref="B117:J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B126:H126"/>
    <mergeCell ref="B129:J129"/>
    <mergeCell ref="B130:I130"/>
    <mergeCell ref="C131:I131"/>
    <mergeCell ref="C132:I132"/>
    <mergeCell ref="C133:I133"/>
    <mergeCell ref="C134:I134"/>
    <mergeCell ref="C135:I135"/>
    <mergeCell ref="C136:I136"/>
    <mergeCell ref="C137:I137"/>
    <mergeCell ref="B138:I138"/>
    <mergeCell ref="C139:H139"/>
  </mergeCells>
  <pageMargins left="0.196527777777778" right="0" top="0.75" bottom="0.75" header="0" footer="0"/>
  <pageSetup paperSize="9" scale="55" firstPageNumber="0" orientation="portrait" horizontalDpi="300" verticalDpi="300" r:id="rId1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6.42578125" customWidth="1"/>
    <col min="2" max="2" width="11.42578125" customWidth="1"/>
    <col min="3" max="3" width="17.85546875" customWidth="1"/>
    <col min="4" max="9" width="11.42578125" customWidth="1"/>
    <col min="10" max="10" width="28.7109375" customWidth="1"/>
    <col min="11" max="26" width="11.42578125" customWidth="1"/>
  </cols>
  <sheetData>
    <row r="1" spans="1:26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229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Encanador – Ad. Not. s/ HE em DSR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224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226</v>
      </c>
      <c r="D15" s="110"/>
      <c r="E15" s="110"/>
      <c r="F15" s="110"/>
      <c r="G15" s="110"/>
      <c r="H15" s="110"/>
      <c r="I15" s="110"/>
      <c r="J15" s="42">
        <f>Encanador!J23+Encanador!J25</f>
        <v>2192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/>
      <c r="D31" s="110"/>
      <c r="E31" s="110"/>
      <c r="F31" s="110"/>
      <c r="G31" s="110"/>
      <c r="H31" s="110"/>
      <c r="I31" s="131"/>
      <c r="J31" s="128">
        <v>0</v>
      </c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/>
      <c r="D32" s="110"/>
      <c r="E32" s="110"/>
      <c r="F32" s="110"/>
      <c r="G32" s="110"/>
      <c r="H32" s="110"/>
      <c r="I32" s="131"/>
      <c r="J32" s="128">
        <v>0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48" t="s">
        <v>210</v>
      </c>
      <c r="C33" s="110"/>
      <c r="D33" s="110"/>
      <c r="E33" s="110"/>
      <c r="F33" s="110"/>
      <c r="G33" s="110"/>
      <c r="H33" s="110"/>
      <c r="I33" s="131"/>
      <c r="J33" s="128">
        <v>0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212</v>
      </c>
      <c r="C34" s="110"/>
      <c r="D34" s="110"/>
      <c r="E34" s="110"/>
      <c r="F34" s="110"/>
      <c r="G34" s="110"/>
      <c r="H34" s="110"/>
      <c r="I34" s="131"/>
      <c r="J34" s="128">
        <v>0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215</v>
      </c>
      <c r="C35" s="110" t="s">
        <v>216</v>
      </c>
      <c r="D35" s="110"/>
      <c r="E35" s="110"/>
      <c r="F35" s="110"/>
      <c r="G35" s="110"/>
      <c r="H35" s="110"/>
      <c r="I35" s="131"/>
      <c r="J35" s="128">
        <f>(((J15/220)*(60/52.5)*2)*0.2)</f>
        <v>4.5548051948051942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48" t="s">
        <v>217</v>
      </c>
      <c r="C36" s="110" t="s">
        <v>218</v>
      </c>
      <c r="D36" s="110"/>
      <c r="E36" s="110"/>
      <c r="F36" s="110"/>
      <c r="G36" s="110"/>
      <c r="H36" s="110"/>
      <c r="I36" s="131"/>
      <c r="J36" s="128">
        <f>((((1/26.09)*4.35)*(J15*2)/220)*0.2)</f>
        <v>0.66449702080211859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106" t="s">
        <v>105</v>
      </c>
      <c r="C37" s="106"/>
      <c r="D37" s="106"/>
      <c r="E37" s="106"/>
      <c r="F37" s="106"/>
      <c r="G37" s="106"/>
      <c r="H37" s="106"/>
      <c r="I37" s="106"/>
      <c r="J37" s="52">
        <f>SUM(J23:J36)</f>
        <v>5.2193022156073123</v>
      </c>
      <c r="K37" s="5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54"/>
      <c r="C38" s="54"/>
      <c r="D38" s="54"/>
      <c r="E38" s="54"/>
      <c r="F38" s="54"/>
      <c r="G38" s="54"/>
      <c r="H38" s="54"/>
      <c r="I38" s="54"/>
      <c r="J38" s="55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54"/>
      <c r="C39" s="54"/>
      <c r="D39" s="54"/>
      <c r="E39" s="54"/>
      <c r="F39" s="54"/>
      <c r="G39" s="54"/>
      <c r="H39" s="54"/>
      <c r="I39" s="54"/>
      <c r="J39" s="55"/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109" t="s">
        <v>106</v>
      </c>
      <c r="C40" s="109"/>
      <c r="D40" s="109"/>
      <c r="E40" s="109"/>
      <c r="F40" s="109"/>
      <c r="G40" s="109"/>
      <c r="H40" s="109"/>
      <c r="I40" s="109"/>
      <c r="J40" s="109"/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106" t="s">
        <v>107</v>
      </c>
      <c r="C41" s="106"/>
      <c r="D41" s="106"/>
      <c r="E41" s="106"/>
      <c r="F41" s="106"/>
      <c r="G41" s="106"/>
      <c r="H41" s="106"/>
      <c r="I41" s="48" t="s">
        <v>97</v>
      </c>
      <c r="J41" s="48" t="s">
        <v>98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106" t="s">
        <v>108</v>
      </c>
      <c r="C42" s="106"/>
      <c r="D42" s="106"/>
      <c r="E42" s="106"/>
      <c r="F42" s="106"/>
      <c r="G42" s="106"/>
      <c r="H42" s="106"/>
      <c r="I42" s="106"/>
      <c r="J42" s="56">
        <f>J37</f>
        <v>5.2193022156073123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70</v>
      </c>
      <c r="C43" s="110" t="s">
        <v>109</v>
      </c>
      <c r="D43" s="110"/>
      <c r="E43" s="110"/>
      <c r="F43" s="110"/>
      <c r="G43" s="110"/>
      <c r="H43" s="110"/>
      <c r="I43" s="51">
        <f>1/12</f>
        <v>8.3333333333333329E-2</v>
      </c>
      <c r="J43" s="49">
        <f>$J$42*I43</f>
        <v>0.43494185130060936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72</v>
      </c>
      <c r="C44" s="110" t="s">
        <v>110</v>
      </c>
      <c r="D44" s="110"/>
      <c r="E44" s="110"/>
      <c r="F44" s="110"/>
      <c r="G44" s="110"/>
      <c r="H44" s="110"/>
      <c r="I44" s="51">
        <f>((1/12)+(1/12)/3)</f>
        <v>0.1111111111111111</v>
      </c>
      <c r="J44" s="49">
        <f>$J$42*I44</f>
        <v>0.57992246840081241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106" t="s">
        <v>111</v>
      </c>
      <c r="C45" s="106"/>
      <c r="D45" s="106"/>
      <c r="E45" s="106"/>
      <c r="F45" s="106"/>
      <c r="G45" s="106"/>
      <c r="H45" s="106"/>
      <c r="I45" s="57">
        <f>I43+I44</f>
        <v>0.19444444444444442</v>
      </c>
      <c r="J45" s="52">
        <f>SUM(J43:J44)</f>
        <v>1.0148643197014218</v>
      </c>
      <c r="K45" s="5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58"/>
      <c r="C46" s="59"/>
      <c r="D46" s="59"/>
      <c r="E46" s="59"/>
      <c r="F46" s="59"/>
      <c r="G46" s="59"/>
      <c r="H46" s="59"/>
      <c r="I46" s="60"/>
      <c r="J46" s="61"/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106" t="s">
        <v>112</v>
      </c>
      <c r="C47" s="106"/>
      <c r="D47" s="106"/>
      <c r="E47" s="106"/>
      <c r="F47" s="106"/>
      <c r="G47" s="106"/>
      <c r="H47" s="106"/>
      <c r="I47" s="48" t="s">
        <v>97</v>
      </c>
      <c r="J47" s="48" t="s">
        <v>98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113</v>
      </c>
      <c r="C48" s="106"/>
      <c r="D48" s="106"/>
      <c r="E48" s="106"/>
      <c r="F48" s="106"/>
      <c r="G48" s="106"/>
      <c r="H48" s="106"/>
      <c r="I48" s="106"/>
      <c r="J48" s="62">
        <f>J37+J45</f>
        <v>6.2341665353087343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70</v>
      </c>
      <c r="C49" s="110" t="s">
        <v>114</v>
      </c>
      <c r="D49" s="110"/>
      <c r="E49" s="110"/>
      <c r="F49" s="110"/>
      <c r="G49" s="110"/>
      <c r="H49" s="110"/>
      <c r="I49" s="51">
        <v>0.2</v>
      </c>
      <c r="J49" s="49">
        <f t="shared" ref="J49:J56" si="0">$J$48*I49</f>
        <v>1.246833307061747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48" t="s">
        <v>72</v>
      </c>
      <c r="C50" s="110" t="s">
        <v>115</v>
      </c>
      <c r="D50" s="110"/>
      <c r="E50" s="110"/>
      <c r="F50" s="110"/>
      <c r="G50" s="110"/>
      <c r="H50" s="110"/>
      <c r="I50" s="51">
        <v>2.5000000000000001E-2</v>
      </c>
      <c r="J50" s="49">
        <f t="shared" si="0"/>
        <v>0.15585416338271837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75</v>
      </c>
      <c r="C51" s="110" t="s">
        <v>116</v>
      </c>
      <c r="D51" s="110"/>
      <c r="E51" s="110"/>
      <c r="F51" s="110"/>
      <c r="G51" s="110"/>
      <c r="H51" s="110"/>
      <c r="I51" s="63">
        <v>0</v>
      </c>
      <c r="J51" s="49">
        <f t="shared" si="0"/>
        <v>0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6"/>
      <c r="B52" s="48" t="s">
        <v>78</v>
      </c>
      <c r="C52" s="110" t="s">
        <v>117</v>
      </c>
      <c r="D52" s="110"/>
      <c r="E52" s="110"/>
      <c r="F52" s="110"/>
      <c r="G52" s="110"/>
      <c r="H52" s="110"/>
      <c r="I52" s="51">
        <v>1.4999999999999999E-2</v>
      </c>
      <c r="J52" s="49">
        <f t="shared" si="0"/>
        <v>9.3512498029631005E-2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103</v>
      </c>
      <c r="C53" s="110" t="s">
        <v>118</v>
      </c>
      <c r="D53" s="110"/>
      <c r="E53" s="110"/>
      <c r="F53" s="110"/>
      <c r="G53" s="110"/>
      <c r="H53" s="110"/>
      <c r="I53" s="51">
        <v>0.01</v>
      </c>
      <c r="J53" s="49">
        <f t="shared" si="0"/>
        <v>6.2341665353087342E-2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119</v>
      </c>
      <c r="C54" s="110" t="s">
        <v>120</v>
      </c>
      <c r="D54" s="110"/>
      <c r="E54" s="110"/>
      <c r="F54" s="110"/>
      <c r="G54" s="110"/>
      <c r="H54" s="110"/>
      <c r="I54" s="51">
        <v>6.0000000000000001E-3</v>
      </c>
      <c r="J54" s="49">
        <f t="shared" si="0"/>
        <v>3.7404999211852405E-2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121</v>
      </c>
      <c r="C55" s="110" t="s">
        <v>122</v>
      </c>
      <c r="D55" s="110"/>
      <c r="E55" s="110"/>
      <c r="F55" s="110"/>
      <c r="G55" s="110"/>
      <c r="H55" s="110"/>
      <c r="I55" s="51">
        <v>2E-3</v>
      </c>
      <c r="J55" s="49">
        <f t="shared" si="0"/>
        <v>1.2468333070617468E-2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123</v>
      </c>
      <c r="C56" s="110" t="s">
        <v>124</v>
      </c>
      <c r="D56" s="110"/>
      <c r="E56" s="110"/>
      <c r="F56" s="110"/>
      <c r="G56" s="110"/>
      <c r="H56" s="110"/>
      <c r="I56" s="51">
        <v>0.08</v>
      </c>
      <c r="J56" s="49">
        <f t="shared" si="0"/>
        <v>0.49873332282469873</v>
      </c>
      <c r="K56" s="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125</v>
      </c>
      <c r="C57" s="106"/>
      <c r="D57" s="106"/>
      <c r="E57" s="106"/>
      <c r="F57" s="106"/>
      <c r="G57" s="106"/>
      <c r="H57" s="106"/>
      <c r="I57" s="57">
        <f>SUM(I49:I56)</f>
        <v>0.33800000000000002</v>
      </c>
      <c r="J57" s="52">
        <f>SUM(J49:J56)</f>
        <v>2.107148288934352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5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6"/>
      <c r="B59" s="106" t="s">
        <v>126</v>
      </c>
      <c r="C59" s="106"/>
      <c r="D59" s="106"/>
      <c r="E59" s="106"/>
      <c r="F59" s="106"/>
      <c r="G59" s="106"/>
      <c r="H59" s="106"/>
      <c r="I59" s="57"/>
      <c r="J59" s="48" t="s">
        <v>98</v>
      </c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66"/>
      <c r="B60" s="48" t="s">
        <v>70</v>
      </c>
      <c r="C60" s="110" t="s">
        <v>127</v>
      </c>
      <c r="D60" s="110"/>
      <c r="E60" s="110"/>
      <c r="F60" s="110"/>
      <c r="G60" s="110"/>
      <c r="H60" s="110"/>
      <c r="I60" s="132"/>
      <c r="J60" s="128">
        <v>0</v>
      </c>
      <c r="K60" s="68"/>
      <c r="L60" s="68"/>
      <c r="M60" s="68"/>
      <c r="N60" s="68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4.25" customHeight="1" x14ac:dyDescent="0.2">
      <c r="A61" s="36"/>
      <c r="B61" s="48" t="s">
        <v>72</v>
      </c>
      <c r="C61" s="110" t="s">
        <v>128</v>
      </c>
      <c r="D61" s="110"/>
      <c r="E61" s="110"/>
      <c r="F61" s="110"/>
      <c r="G61" s="110"/>
      <c r="H61" s="110"/>
      <c r="I61" s="128"/>
      <c r="J61" s="128">
        <v>0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75</v>
      </c>
      <c r="C62" s="110" t="s">
        <v>129</v>
      </c>
      <c r="D62" s="110"/>
      <c r="E62" s="110"/>
      <c r="F62" s="110"/>
      <c r="G62" s="110"/>
      <c r="H62" s="110"/>
      <c r="I62" s="128"/>
      <c r="J62" s="128">
        <v>0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78</v>
      </c>
      <c r="C63" s="110" t="s">
        <v>130</v>
      </c>
      <c r="D63" s="110"/>
      <c r="E63" s="110"/>
      <c r="F63" s="110"/>
      <c r="G63" s="110"/>
      <c r="H63" s="110"/>
      <c r="I63" s="133"/>
      <c r="J63" s="133">
        <v>0</v>
      </c>
      <c r="K63" s="70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48" t="s">
        <v>103</v>
      </c>
      <c r="C64" s="110" t="s">
        <v>131</v>
      </c>
      <c r="D64" s="110"/>
      <c r="E64" s="110"/>
      <c r="F64" s="110"/>
      <c r="G64" s="110"/>
      <c r="H64" s="110"/>
      <c r="I64" s="133">
        <v>0</v>
      </c>
      <c r="J64" s="133">
        <v>0</v>
      </c>
      <c r="K64" s="71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48" t="s">
        <v>119</v>
      </c>
      <c r="C65" s="110" t="s">
        <v>132</v>
      </c>
      <c r="D65" s="110"/>
      <c r="E65" s="110"/>
      <c r="F65" s="110"/>
      <c r="G65" s="110"/>
      <c r="H65" s="110"/>
      <c r="I65" s="133">
        <v>0</v>
      </c>
      <c r="J65" s="133">
        <v>0</v>
      </c>
      <c r="K65" s="72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106" t="s">
        <v>133</v>
      </c>
      <c r="C66" s="106"/>
      <c r="D66" s="106"/>
      <c r="E66" s="106"/>
      <c r="F66" s="106"/>
      <c r="G66" s="106"/>
      <c r="H66" s="106"/>
      <c r="I66" s="106"/>
      <c r="J66" s="52">
        <f>SUM(J60:J65)</f>
        <v>0</v>
      </c>
      <c r="K66" s="5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2"/>
      <c r="C67" s="54"/>
      <c r="D67" s="54"/>
      <c r="E67" s="54"/>
      <c r="F67" s="54"/>
      <c r="G67" s="54"/>
      <c r="H67" s="54"/>
      <c r="I67" s="64"/>
      <c r="J67" s="65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109" t="s">
        <v>134</v>
      </c>
      <c r="C68" s="109"/>
      <c r="D68" s="109"/>
      <c r="E68" s="109"/>
      <c r="F68" s="109"/>
      <c r="G68" s="109"/>
      <c r="H68" s="109"/>
      <c r="I68" s="109"/>
      <c r="J68" s="109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6"/>
      <c r="B69" s="106" t="s">
        <v>135</v>
      </c>
      <c r="C69" s="106"/>
      <c r="D69" s="106"/>
      <c r="E69" s="106"/>
      <c r="F69" s="106"/>
      <c r="G69" s="106"/>
      <c r="H69" s="106"/>
      <c r="I69" s="106"/>
      <c r="J69" s="48" t="s">
        <v>98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6"/>
      <c r="B70" s="48" t="s">
        <v>136</v>
      </c>
      <c r="C70" s="110" t="s">
        <v>137</v>
      </c>
      <c r="D70" s="110"/>
      <c r="E70" s="110"/>
      <c r="F70" s="110"/>
      <c r="G70" s="110"/>
      <c r="H70" s="110"/>
      <c r="I70" s="110"/>
      <c r="J70" s="49">
        <f>J45</f>
        <v>1.0148643197014218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138</v>
      </c>
      <c r="C71" s="110" t="s">
        <v>139</v>
      </c>
      <c r="D71" s="110"/>
      <c r="E71" s="110"/>
      <c r="F71" s="110"/>
      <c r="G71" s="110"/>
      <c r="H71" s="110"/>
      <c r="I71" s="110"/>
      <c r="J71" s="49">
        <f>J57</f>
        <v>2.107148288934352</v>
      </c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140</v>
      </c>
      <c r="C72" s="110" t="s">
        <v>141</v>
      </c>
      <c r="D72" s="110"/>
      <c r="E72" s="110"/>
      <c r="F72" s="110"/>
      <c r="G72" s="110"/>
      <c r="H72" s="110"/>
      <c r="I72" s="110"/>
      <c r="J72" s="49">
        <f>J66</f>
        <v>0</v>
      </c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66"/>
      <c r="B73" s="106" t="s">
        <v>142</v>
      </c>
      <c r="C73" s="106"/>
      <c r="D73" s="106"/>
      <c r="E73" s="106"/>
      <c r="F73" s="106"/>
      <c r="G73" s="106"/>
      <c r="H73" s="106"/>
      <c r="I73" s="106"/>
      <c r="J73" s="52">
        <f>SUM(J70:J72)</f>
        <v>3.1220126086357736</v>
      </c>
      <c r="K73" s="53"/>
      <c r="L73" s="68"/>
      <c r="M73" s="68"/>
      <c r="N73" s="68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4.25" customHeight="1" x14ac:dyDescent="0.2">
      <c r="A74" s="36"/>
      <c r="B74" s="117"/>
      <c r="C74" s="117"/>
      <c r="D74" s="117"/>
      <c r="E74" s="117"/>
      <c r="F74" s="117"/>
      <c r="G74" s="117"/>
      <c r="H74" s="117"/>
      <c r="I74" s="117"/>
      <c r="J74" s="117"/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73"/>
      <c r="C75" s="73"/>
      <c r="D75" s="73"/>
      <c r="E75" s="73"/>
      <c r="F75" s="73"/>
      <c r="G75" s="73"/>
      <c r="H75" s="73"/>
      <c r="I75" s="73"/>
      <c r="J75" s="73"/>
      <c r="K75" s="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109" t="s">
        <v>143</v>
      </c>
      <c r="C76" s="109"/>
      <c r="D76" s="109"/>
      <c r="E76" s="109"/>
      <c r="F76" s="109"/>
      <c r="G76" s="109"/>
      <c r="H76" s="109"/>
      <c r="I76" s="109"/>
      <c r="J76" s="109"/>
      <c r="K76" s="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>
        <v>3</v>
      </c>
      <c r="C77" s="106" t="s">
        <v>144</v>
      </c>
      <c r="D77" s="106"/>
      <c r="E77" s="106"/>
      <c r="F77" s="106"/>
      <c r="G77" s="106"/>
      <c r="H77" s="106"/>
      <c r="I77" s="48" t="s">
        <v>97</v>
      </c>
      <c r="J77" s="48" t="s">
        <v>98</v>
      </c>
      <c r="K77" s="3"/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106" t="s">
        <v>108</v>
      </c>
      <c r="C78" s="106"/>
      <c r="D78" s="106"/>
      <c r="E78" s="106"/>
      <c r="F78" s="106"/>
      <c r="G78" s="106"/>
      <c r="H78" s="106"/>
      <c r="I78" s="106"/>
      <c r="J78" s="62">
        <f>J37</f>
        <v>5.2193022156073123</v>
      </c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6"/>
      <c r="B79" s="48" t="s">
        <v>70</v>
      </c>
      <c r="C79" s="110" t="s">
        <v>145</v>
      </c>
      <c r="D79" s="110"/>
      <c r="E79" s="110"/>
      <c r="F79" s="110"/>
      <c r="G79" s="110"/>
      <c r="H79" s="110"/>
      <c r="I79" s="51">
        <f>((1/12)*0.05)</f>
        <v>4.1666666666666666E-3</v>
      </c>
      <c r="J79" s="49">
        <f>$J$78*I79</f>
        <v>2.1747092565030469E-2</v>
      </c>
      <c r="K79" s="53"/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6"/>
      <c r="B80" s="48" t="s">
        <v>72</v>
      </c>
      <c r="C80" s="110" t="s">
        <v>146</v>
      </c>
      <c r="D80" s="110"/>
      <c r="E80" s="110"/>
      <c r="F80" s="110"/>
      <c r="G80" s="110"/>
      <c r="H80" s="110"/>
      <c r="I80" s="51">
        <f>I79*0.08</f>
        <v>3.3333333333333332E-4</v>
      </c>
      <c r="J80" s="49">
        <f>$J$78*I80</f>
        <v>1.7397674052024373E-3</v>
      </c>
      <c r="K80" s="5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75</v>
      </c>
      <c r="C81" s="110" t="s">
        <v>147</v>
      </c>
      <c r="D81" s="110"/>
      <c r="E81" s="110"/>
      <c r="F81" s="110"/>
      <c r="G81" s="110"/>
      <c r="H81" s="110"/>
      <c r="I81" s="51">
        <f>(7/30)/12</f>
        <v>1.9444444444444445E-2</v>
      </c>
      <c r="J81" s="49">
        <f>$J$78*I81</f>
        <v>0.10148643197014219</v>
      </c>
      <c r="K81" s="74" t="s">
        <v>148</v>
      </c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6"/>
      <c r="B82" s="48" t="s">
        <v>78</v>
      </c>
      <c r="C82" s="110" t="s">
        <v>149</v>
      </c>
      <c r="D82" s="110"/>
      <c r="E82" s="110"/>
      <c r="F82" s="110"/>
      <c r="G82" s="110"/>
      <c r="H82" s="110"/>
      <c r="I82" s="51">
        <f>I81*I57</f>
        <v>6.5722222222222224E-3</v>
      </c>
      <c r="J82" s="49">
        <f>$J$78*I82</f>
        <v>3.4302414005908062E-2</v>
      </c>
      <c r="K82" s="75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"/>
      <c r="B83" s="48" t="s">
        <v>103</v>
      </c>
      <c r="C83" s="110" t="s">
        <v>150</v>
      </c>
      <c r="D83" s="110"/>
      <c r="E83" s="110"/>
      <c r="F83" s="110"/>
      <c r="G83" s="110"/>
      <c r="H83" s="110"/>
      <c r="I83" s="51">
        <f>(0.4*0.08)</f>
        <v>3.2000000000000001E-2</v>
      </c>
      <c r="J83" s="49">
        <f>$J$78*I83</f>
        <v>0.16701767089943401</v>
      </c>
      <c r="K83" s="5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">
      <c r="A84" s="36"/>
      <c r="B84" s="106" t="s">
        <v>151</v>
      </c>
      <c r="C84" s="106"/>
      <c r="D84" s="106"/>
      <c r="E84" s="106"/>
      <c r="F84" s="106"/>
      <c r="G84" s="106"/>
      <c r="H84" s="106"/>
      <c r="I84" s="57">
        <f>SUM(I79:I83)</f>
        <v>6.2516666666666665E-2</v>
      </c>
      <c r="J84" s="52">
        <f>SUM(J79:J83)</f>
        <v>0.32629337684571713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66"/>
      <c r="B85" s="116"/>
      <c r="C85" s="116"/>
      <c r="D85" s="116"/>
      <c r="E85" s="116"/>
      <c r="F85" s="116"/>
      <c r="G85" s="116"/>
      <c r="H85" s="116"/>
      <c r="I85" s="116"/>
      <c r="J85" s="116"/>
      <c r="K85" s="68"/>
      <c r="L85" s="68"/>
      <c r="M85" s="68"/>
      <c r="N85" s="68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4.25" customHeight="1" x14ac:dyDescent="0.2">
      <c r="A86" s="66"/>
      <c r="B86" s="54"/>
      <c r="C86" s="54"/>
      <c r="D86" s="54"/>
      <c r="E86" s="54"/>
      <c r="F86" s="54"/>
      <c r="G86" s="54"/>
      <c r="H86" s="54"/>
      <c r="I86" s="54"/>
      <c r="J86" s="54"/>
      <c r="K86" s="68"/>
      <c r="L86" s="68"/>
      <c r="M86" s="68"/>
      <c r="N86" s="68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4.25" customHeight="1" x14ac:dyDescent="0.2">
      <c r="A87" s="36"/>
      <c r="B87" s="109" t="s">
        <v>152</v>
      </c>
      <c r="C87" s="109"/>
      <c r="D87" s="109"/>
      <c r="E87" s="109"/>
      <c r="F87" s="109"/>
      <c r="G87" s="109"/>
      <c r="H87" s="109"/>
      <c r="I87" s="109"/>
      <c r="J87" s="109"/>
      <c r="K87" s="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"/>
      <c r="B88" s="106" t="s">
        <v>153</v>
      </c>
      <c r="C88" s="106"/>
      <c r="D88" s="106"/>
      <c r="E88" s="106"/>
      <c r="F88" s="106"/>
      <c r="G88" s="106"/>
      <c r="H88" s="106"/>
      <c r="I88" s="48" t="s">
        <v>97</v>
      </c>
      <c r="J88" s="48" t="s">
        <v>98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">
      <c r="A89" s="36"/>
      <c r="B89" s="112" t="s">
        <v>108</v>
      </c>
      <c r="C89" s="112"/>
      <c r="D89" s="112"/>
      <c r="E89" s="112"/>
      <c r="F89" s="112"/>
      <c r="G89" s="112"/>
      <c r="H89" s="112"/>
      <c r="I89" s="112"/>
      <c r="J89" s="76">
        <f>J37</f>
        <v>5.2193022156073123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70</v>
      </c>
      <c r="C90" s="110" t="s">
        <v>154</v>
      </c>
      <c r="D90" s="110"/>
      <c r="E90" s="110"/>
      <c r="F90" s="110"/>
      <c r="G90" s="110"/>
      <c r="H90" s="110"/>
      <c r="I90" s="51">
        <f>I44/12</f>
        <v>9.2592592592592587E-3</v>
      </c>
      <c r="J90" s="49">
        <f t="shared" ref="J90:J95" si="1">$J$89*I90</f>
        <v>4.8326872366734372E-2</v>
      </c>
      <c r="K90" s="77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72</v>
      </c>
      <c r="C91" s="110" t="s">
        <v>155</v>
      </c>
      <c r="D91" s="110"/>
      <c r="E91" s="110"/>
      <c r="F91" s="110"/>
      <c r="G91" s="110"/>
      <c r="H91" s="110"/>
      <c r="I91" s="51">
        <f>(5.96/30)*(1/12)</f>
        <v>1.6555555555555553E-2</v>
      </c>
      <c r="J91" s="49">
        <f t="shared" si="1"/>
        <v>8.6408447791721049E-2</v>
      </c>
      <c r="K91" s="77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48" t="s">
        <v>75</v>
      </c>
      <c r="C92" s="110" t="s">
        <v>156</v>
      </c>
      <c r="D92" s="110"/>
      <c r="E92" s="110"/>
      <c r="F92" s="110"/>
      <c r="G92" s="110"/>
      <c r="H92" s="110"/>
      <c r="I92" s="51">
        <f>(5/30)/12*0.015</f>
        <v>2.0833333333333332E-4</v>
      </c>
      <c r="J92" s="49">
        <f t="shared" si="1"/>
        <v>1.0873546282515233E-3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48" t="s">
        <v>78</v>
      </c>
      <c r="C93" s="113" t="s">
        <v>157</v>
      </c>
      <c r="D93" s="113"/>
      <c r="E93" s="113"/>
      <c r="F93" s="113"/>
      <c r="G93" s="113"/>
      <c r="H93" s="113"/>
      <c r="I93" s="51">
        <f>(15/30)/12*0.0078</f>
        <v>3.2499999999999999E-4</v>
      </c>
      <c r="J93" s="49">
        <f t="shared" si="1"/>
        <v>1.6962732200723764E-3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48" t="s">
        <v>103</v>
      </c>
      <c r="C94" s="110" t="s">
        <v>158</v>
      </c>
      <c r="D94" s="110"/>
      <c r="E94" s="110"/>
      <c r="F94" s="110"/>
      <c r="G94" s="110"/>
      <c r="H94" s="110"/>
      <c r="I94" s="51">
        <f>(0.0144*0.1*0.4509*6/12)</f>
        <v>3.2464800000000003E-4</v>
      </c>
      <c r="J94" s="49">
        <f t="shared" si="1"/>
        <v>1.6944360256924828E-3</v>
      </c>
      <c r="K94" s="5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48" t="s">
        <v>119</v>
      </c>
      <c r="C95" s="114" t="s">
        <v>159</v>
      </c>
      <c r="D95" s="114"/>
      <c r="E95" s="114"/>
      <c r="F95" s="114"/>
      <c r="G95" s="114"/>
      <c r="H95" s="114"/>
      <c r="I95" s="51">
        <f>SUM(I90:I94)*I57</f>
        <v>9.0154050980740738E-3</v>
      </c>
      <c r="J95" s="49">
        <f t="shared" si="1"/>
        <v>4.7054123802975474E-2</v>
      </c>
      <c r="K95" s="5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 x14ac:dyDescent="0.2">
      <c r="A96" s="66"/>
      <c r="B96" s="106" t="s">
        <v>160</v>
      </c>
      <c r="C96" s="106"/>
      <c r="D96" s="106"/>
      <c r="E96" s="106"/>
      <c r="F96" s="106"/>
      <c r="G96" s="106"/>
      <c r="H96" s="106"/>
      <c r="I96" s="57">
        <f>SUM(I90:I95)</f>
        <v>3.5688201246222219E-2</v>
      </c>
      <c r="J96" s="52">
        <f>SUM(J90:J95)</f>
        <v>0.18626750783544724</v>
      </c>
      <c r="K96" s="53"/>
      <c r="L96" s="68"/>
      <c r="M96" s="68"/>
      <c r="N96" s="68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6.5" customHeight="1" x14ac:dyDescent="0.2">
      <c r="A97" s="36"/>
      <c r="B97" s="115"/>
      <c r="C97" s="115"/>
      <c r="D97" s="115"/>
      <c r="E97" s="115"/>
      <c r="F97" s="115"/>
      <c r="G97" s="115"/>
      <c r="H97" s="115"/>
      <c r="I97" s="115"/>
      <c r="J97" s="115"/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106" t="s">
        <v>161</v>
      </c>
      <c r="C98" s="106"/>
      <c r="D98" s="106"/>
      <c r="E98" s="106"/>
      <c r="F98" s="106"/>
      <c r="G98" s="106"/>
      <c r="H98" s="106"/>
      <c r="I98" s="48" t="s">
        <v>97</v>
      </c>
      <c r="J98" s="48" t="s">
        <v>98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107" t="s">
        <v>108</v>
      </c>
      <c r="C99" s="107"/>
      <c r="D99" s="107"/>
      <c r="E99" s="107"/>
      <c r="F99" s="107"/>
      <c r="G99" s="107"/>
      <c r="H99" s="107"/>
      <c r="I99" s="107"/>
      <c r="J99" s="78">
        <f>J37</f>
        <v>5.2193022156073123</v>
      </c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48" t="s">
        <v>70</v>
      </c>
      <c r="C100" s="110" t="s">
        <v>162</v>
      </c>
      <c r="D100" s="110"/>
      <c r="E100" s="110"/>
      <c r="F100" s="110"/>
      <c r="G100" s="110"/>
      <c r="H100" s="110"/>
      <c r="I100" s="51"/>
      <c r="J100" s="49">
        <v>0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6" t="s">
        <v>163</v>
      </c>
      <c r="C101" s="106"/>
      <c r="D101" s="106"/>
      <c r="E101" s="106"/>
      <c r="F101" s="106"/>
      <c r="G101" s="106"/>
      <c r="H101" s="106"/>
      <c r="I101" s="57"/>
      <c r="J101" s="52">
        <f>J100</f>
        <v>0</v>
      </c>
      <c r="K101" s="5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6.5" customHeight="1" x14ac:dyDescent="0.2">
      <c r="A102" s="36"/>
      <c r="B102" s="79"/>
      <c r="C102" s="79"/>
      <c r="D102" s="79"/>
      <c r="E102" s="79"/>
      <c r="F102" s="79"/>
      <c r="G102" s="79"/>
      <c r="H102" s="79"/>
      <c r="I102" s="79"/>
      <c r="J102" s="7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109" t="s">
        <v>164</v>
      </c>
      <c r="C103" s="109"/>
      <c r="D103" s="109"/>
      <c r="E103" s="109"/>
      <c r="F103" s="109"/>
      <c r="G103" s="109"/>
      <c r="H103" s="109"/>
      <c r="I103" s="109"/>
      <c r="J103" s="109"/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6"/>
      <c r="B104" s="106" t="s">
        <v>165</v>
      </c>
      <c r="C104" s="106"/>
      <c r="D104" s="106"/>
      <c r="E104" s="106"/>
      <c r="F104" s="106"/>
      <c r="G104" s="106"/>
      <c r="H104" s="106"/>
      <c r="I104" s="106"/>
      <c r="J104" s="48" t="s">
        <v>98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48" t="s">
        <v>166</v>
      </c>
      <c r="C105" s="110" t="s">
        <v>155</v>
      </c>
      <c r="D105" s="110"/>
      <c r="E105" s="110"/>
      <c r="F105" s="110"/>
      <c r="G105" s="110"/>
      <c r="H105" s="110"/>
      <c r="I105" s="110"/>
      <c r="J105" s="49">
        <f>J96</f>
        <v>0.18626750783544724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48" t="s">
        <v>167</v>
      </c>
      <c r="C106" s="110" t="s">
        <v>168</v>
      </c>
      <c r="D106" s="110"/>
      <c r="E106" s="110"/>
      <c r="F106" s="110"/>
      <c r="G106" s="110"/>
      <c r="H106" s="110"/>
      <c r="I106" s="110"/>
      <c r="J106" s="49">
        <f>J101</f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66"/>
      <c r="B107" s="106" t="s">
        <v>169</v>
      </c>
      <c r="C107" s="106"/>
      <c r="D107" s="106"/>
      <c r="E107" s="106"/>
      <c r="F107" s="106"/>
      <c r="G107" s="106"/>
      <c r="H107" s="106"/>
      <c r="I107" s="106"/>
      <c r="J107" s="52">
        <f>SUM(J105:J106)</f>
        <v>0.18626750783544724</v>
      </c>
      <c r="K107" s="53"/>
      <c r="L107" s="68"/>
      <c r="M107" s="68"/>
      <c r="N107" s="68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6.5" customHeight="1" x14ac:dyDescent="0.2">
      <c r="A108" s="36"/>
      <c r="B108" s="79"/>
      <c r="C108" s="79"/>
      <c r="D108" s="79"/>
      <c r="E108" s="79"/>
      <c r="F108" s="79"/>
      <c r="G108" s="79"/>
      <c r="H108" s="79"/>
      <c r="I108" s="79"/>
      <c r="J108" s="79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170</v>
      </c>
      <c r="C110" s="109"/>
      <c r="D110" s="109"/>
      <c r="E110" s="109"/>
      <c r="F110" s="109"/>
      <c r="G110" s="109"/>
      <c r="H110" s="109"/>
      <c r="I110" s="109"/>
      <c r="J110" s="109"/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5</v>
      </c>
      <c r="C111" s="106" t="s">
        <v>171</v>
      </c>
      <c r="D111" s="106"/>
      <c r="E111" s="106"/>
      <c r="F111" s="106"/>
      <c r="G111" s="106"/>
      <c r="H111" s="106"/>
      <c r="I111" s="48"/>
      <c r="J111" s="48" t="s">
        <v>98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48" t="s">
        <v>70</v>
      </c>
      <c r="C112" s="110" t="s">
        <v>172</v>
      </c>
      <c r="D112" s="110"/>
      <c r="E112" s="110"/>
      <c r="F112" s="110"/>
      <c r="G112" s="110"/>
      <c r="H112" s="110"/>
      <c r="I112" s="49"/>
      <c r="J112" s="49"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173</v>
      </c>
      <c r="D113" s="110"/>
      <c r="E113" s="110"/>
      <c r="F113" s="110"/>
      <c r="G113" s="110"/>
      <c r="H113" s="110"/>
      <c r="I113" s="80"/>
      <c r="J113" s="49">
        <v>0</v>
      </c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6"/>
      <c r="B114" s="81" t="s">
        <v>75</v>
      </c>
      <c r="C114" s="110" t="s">
        <v>174</v>
      </c>
      <c r="D114" s="110"/>
      <c r="E114" s="110"/>
      <c r="F114" s="110"/>
      <c r="G114" s="110"/>
      <c r="H114" s="110"/>
      <c r="I114" s="82"/>
      <c r="J114" s="49">
        <v>0</v>
      </c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81" t="s">
        <v>78</v>
      </c>
      <c r="C115" s="110" t="s">
        <v>175</v>
      </c>
      <c r="D115" s="110"/>
      <c r="E115" s="110"/>
      <c r="F115" s="110"/>
      <c r="G115" s="110"/>
      <c r="H115" s="110"/>
      <c r="I115" s="82"/>
      <c r="J115" s="49">
        <v>0</v>
      </c>
      <c r="K115" s="3"/>
      <c r="L115" s="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106" t="s">
        <v>176</v>
      </c>
      <c r="C116" s="106"/>
      <c r="D116" s="106"/>
      <c r="E116" s="106"/>
      <c r="F116" s="106"/>
      <c r="G116" s="106"/>
      <c r="H116" s="106"/>
      <c r="I116" s="83"/>
      <c r="J116" s="52">
        <f>SUM(J112:J115)</f>
        <v>0</v>
      </c>
      <c r="K116" s="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6.5" customHeight="1" x14ac:dyDescent="0.2">
      <c r="A117" s="36"/>
      <c r="B117" s="111"/>
      <c r="C117" s="111"/>
      <c r="D117" s="111"/>
      <c r="E117" s="111"/>
      <c r="F117" s="111"/>
      <c r="G117" s="111"/>
      <c r="H117" s="111"/>
      <c r="I117" s="111"/>
      <c r="J117" s="111"/>
      <c r="K117" s="3"/>
      <c r="L117" s="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6.5" customHeight="1" x14ac:dyDescent="0.2">
      <c r="A118" s="36"/>
      <c r="B118" s="79"/>
      <c r="C118" s="79"/>
      <c r="D118" s="79"/>
      <c r="E118" s="79"/>
      <c r="F118" s="79"/>
      <c r="G118" s="79"/>
      <c r="H118" s="79"/>
      <c r="I118" s="79"/>
      <c r="J118" s="79"/>
      <c r="K118" s="3"/>
      <c r="L118" s="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9" t="s">
        <v>177</v>
      </c>
      <c r="C119" s="109"/>
      <c r="D119" s="109"/>
      <c r="E119" s="109"/>
      <c r="F119" s="109"/>
      <c r="G119" s="109"/>
      <c r="H119" s="109"/>
      <c r="I119" s="109"/>
      <c r="J119" s="109"/>
      <c r="K119" s="53"/>
      <c r="L119" s="77"/>
      <c r="M119" s="77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>
        <v>6</v>
      </c>
      <c r="C120" s="106" t="s">
        <v>178</v>
      </c>
      <c r="D120" s="106"/>
      <c r="E120" s="106"/>
      <c r="F120" s="106"/>
      <c r="G120" s="106"/>
      <c r="H120" s="106"/>
      <c r="I120" s="48" t="s">
        <v>97</v>
      </c>
      <c r="J120" s="48" t="s">
        <v>98</v>
      </c>
      <c r="K120" s="53"/>
      <c r="L120" s="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6"/>
      <c r="B121" s="48" t="s">
        <v>70</v>
      </c>
      <c r="C121" s="110" t="s">
        <v>179</v>
      </c>
      <c r="D121" s="110"/>
      <c r="E121" s="110"/>
      <c r="F121" s="110"/>
      <c r="G121" s="110"/>
      <c r="H121" s="110"/>
      <c r="I121" s="63">
        <v>0</v>
      </c>
      <c r="J121" s="49">
        <f>J138*I121</f>
        <v>0</v>
      </c>
      <c r="K121" s="84"/>
      <c r="L121" s="39"/>
      <c r="M121" s="39"/>
      <c r="N121" s="5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72</v>
      </c>
      <c r="C122" s="110" t="s">
        <v>180</v>
      </c>
      <c r="D122" s="110"/>
      <c r="E122" s="110"/>
      <c r="F122" s="110"/>
      <c r="G122" s="110"/>
      <c r="H122" s="110"/>
      <c r="I122" s="63">
        <v>0</v>
      </c>
      <c r="J122" s="49">
        <f>(J138+J121)*I122</f>
        <v>0</v>
      </c>
      <c r="K122" s="84"/>
      <c r="L122" s="39"/>
      <c r="M122" s="39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75</v>
      </c>
      <c r="C123" s="106" t="s">
        <v>181</v>
      </c>
      <c r="D123" s="106"/>
      <c r="E123" s="106"/>
      <c r="F123" s="106"/>
      <c r="G123" s="106"/>
      <c r="H123" s="106"/>
      <c r="I123" s="51"/>
      <c r="J123" s="49"/>
      <c r="K123" s="39"/>
      <c r="L123" s="39"/>
      <c r="M123" s="39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182</v>
      </c>
      <c r="C124" s="110" t="s">
        <v>183</v>
      </c>
      <c r="D124" s="110"/>
      <c r="E124" s="110"/>
      <c r="F124" s="110"/>
      <c r="G124" s="110"/>
      <c r="H124" s="110"/>
      <c r="I124" s="63">
        <v>0</v>
      </c>
      <c r="J124" s="49">
        <f>(($J$138+$J$121+$J$122)/(1-($I$124+$I$125+$I$126))*I124)</f>
        <v>0</v>
      </c>
      <c r="K124" s="84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184</v>
      </c>
      <c r="C125" s="110" t="s">
        <v>185</v>
      </c>
      <c r="D125" s="110"/>
      <c r="E125" s="110"/>
      <c r="F125" s="110"/>
      <c r="G125" s="110"/>
      <c r="H125" s="110"/>
      <c r="I125" s="63">
        <v>0</v>
      </c>
      <c r="J125" s="49">
        <f>(($J$138+$J$121+$J$122)/(1-($I$124+$I$125+$I$126))*I125)</f>
        <v>0</v>
      </c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186</v>
      </c>
      <c r="C126" s="110" t="s">
        <v>187</v>
      </c>
      <c r="D126" s="110"/>
      <c r="E126" s="110"/>
      <c r="F126" s="110"/>
      <c r="G126" s="110"/>
      <c r="H126" s="110"/>
      <c r="I126" s="51">
        <v>0.03</v>
      </c>
      <c r="J126" s="49">
        <f>(($J$138+$J$121+$J$122)/(1-($I$124+$I$125+$I$126))*I126)</f>
        <v>0.27383120749250256</v>
      </c>
      <c r="K126" s="5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37" t="s">
        <v>175</v>
      </c>
      <c r="D127" s="137"/>
      <c r="E127" s="137"/>
      <c r="F127" s="137"/>
      <c r="G127" s="137"/>
      <c r="H127" s="137"/>
      <c r="I127" s="131"/>
      <c r="J127" s="128"/>
      <c r="K127" s="5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106" t="s">
        <v>188</v>
      </c>
      <c r="C128" s="106"/>
      <c r="D128" s="106"/>
      <c r="E128" s="106"/>
      <c r="F128" s="106"/>
      <c r="G128" s="106"/>
      <c r="H128" s="106"/>
      <c r="I128" s="85">
        <f>SUM(I121:I127)</f>
        <v>0.03</v>
      </c>
      <c r="J128" s="52">
        <f>(SUM(J121:J127))</f>
        <v>0.27383120749250256</v>
      </c>
      <c r="K128" s="5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54"/>
      <c r="C129" s="54"/>
      <c r="D129" s="54"/>
      <c r="E129" s="54"/>
      <c r="F129" s="54"/>
      <c r="G129" s="54"/>
      <c r="H129" s="54"/>
      <c r="I129" s="86"/>
      <c r="J129" s="56"/>
      <c r="K129" s="53"/>
      <c r="L129" s="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54"/>
      <c r="C130" s="54"/>
      <c r="D130" s="54"/>
      <c r="E130" s="54"/>
      <c r="F130" s="54"/>
      <c r="G130" s="54"/>
      <c r="H130" s="54"/>
      <c r="I130" s="86"/>
      <c r="J130" s="56"/>
      <c r="K130" s="5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9" t="s">
        <v>189</v>
      </c>
      <c r="C131" s="109"/>
      <c r="D131" s="109"/>
      <c r="E131" s="109"/>
      <c r="F131" s="109"/>
      <c r="G131" s="109"/>
      <c r="H131" s="109"/>
      <c r="I131" s="109"/>
      <c r="J131" s="109"/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106" t="s">
        <v>190</v>
      </c>
      <c r="C132" s="106"/>
      <c r="D132" s="106"/>
      <c r="E132" s="106"/>
      <c r="F132" s="106"/>
      <c r="G132" s="106"/>
      <c r="H132" s="106"/>
      <c r="I132" s="106"/>
      <c r="J132" s="48" t="s">
        <v>98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70</v>
      </c>
      <c r="C133" s="110" t="str">
        <f>B21</f>
        <v>MÓDULO 1 - COMPOSIÇÃO DA REMUNERAÇÃO</v>
      </c>
      <c r="D133" s="110"/>
      <c r="E133" s="110"/>
      <c r="F133" s="110"/>
      <c r="G133" s="110"/>
      <c r="H133" s="110"/>
      <c r="I133" s="110"/>
      <c r="J133" s="49">
        <f>J37</f>
        <v>5.2193022156073123</v>
      </c>
      <c r="K133" s="5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48" t="s">
        <v>72</v>
      </c>
      <c r="C134" s="110" t="str">
        <f>B40</f>
        <v>MÓDULO 2 – ENCARGOS E BENEFÍCIOS ANUAIS, MENSAIS E DIÁRIOS</v>
      </c>
      <c r="D134" s="110"/>
      <c r="E134" s="110"/>
      <c r="F134" s="110"/>
      <c r="G134" s="110"/>
      <c r="H134" s="110"/>
      <c r="I134" s="110"/>
      <c r="J134" s="49">
        <f>J73</f>
        <v>3.1220126086357736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 t="s">
        <v>75</v>
      </c>
      <c r="C135" s="110" t="str">
        <f>B76</f>
        <v>MÓDULO 3 – PROVISÃO PARA RESCISÃO</v>
      </c>
      <c r="D135" s="110"/>
      <c r="E135" s="110"/>
      <c r="F135" s="110"/>
      <c r="G135" s="110"/>
      <c r="H135" s="110"/>
      <c r="I135" s="110"/>
      <c r="J135" s="49">
        <f>J84</f>
        <v>0.32629337684571713</v>
      </c>
      <c r="K135" s="3"/>
      <c r="L135" s="5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48" t="s">
        <v>78</v>
      </c>
      <c r="C136" s="110" t="str">
        <f>B87</f>
        <v>MÓDULO 4 – CUSTO DE REPOSIÇÃO DO PROFISSIONAL AUSENTE</v>
      </c>
      <c r="D136" s="110"/>
      <c r="E136" s="110"/>
      <c r="F136" s="110"/>
      <c r="G136" s="110"/>
      <c r="H136" s="110"/>
      <c r="I136" s="110"/>
      <c r="J136" s="49">
        <f>J107</f>
        <v>0.18626750783544724</v>
      </c>
      <c r="K136" s="3"/>
      <c r="L136" s="5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48" t="s">
        <v>103</v>
      </c>
      <c r="C137" s="110" t="str">
        <f>B110</f>
        <v>MÓDULO 5 – INSUMOS DIVERSOS</v>
      </c>
      <c r="D137" s="110"/>
      <c r="E137" s="110"/>
      <c r="F137" s="110"/>
      <c r="G137" s="110"/>
      <c r="H137" s="110"/>
      <c r="I137" s="110"/>
      <c r="J137" s="49">
        <f>J116</f>
        <v>0</v>
      </c>
      <c r="K137" s="3"/>
      <c r="L137" s="5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48"/>
      <c r="C138" s="106" t="s">
        <v>191</v>
      </c>
      <c r="D138" s="106"/>
      <c r="E138" s="106"/>
      <c r="F138" s="106"/>
      <c r="G138" s="106"/>
      <c r="H138" s="106"/>
      <c r="I138" s="106"/>
      <c r="J138" s="52">
        <f>(SUM(J133:J137))</f>
        <v>8.8538757089242495</v>
      </c>
      <c r="K138" s="3"/>
      <c r="L138" s="5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48" t="s">
        <v>119</v>
      </c>
      <c r="C139" s="110" t="str">
        <f>B119</f>
        <v>MÓDULO 6 – CUSTOS INDIRETOS, TRIBUTOS E LUCRO</v>
      </c>
      <c r="D139" s="110"/>
      <c r="E139" s="110"/>
      <c r="F139" s="110"/>
      <c r="G139" s="110"/>
      <c r="H139" s="110"/>
      <c r="I139" s="110"/>
      <c r="J139" s="49">
        <f>J128</f>
        <v>0.27383120749250256</v>
      </c>
      <c r="K139" s="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6" t="s">
        <v>198</v>
      </c>
      <c r="C140" s="106"/>
      <c r="D140" s="106"/>
      <c r="E140" s="106"/>
      <c r="F140" s="106"/>
      <c r="G140" s="106"/>
      <c r="H140" s="106"/>
      <c r="I140" s="106"/>
      <c r="J140" s="52">
        <f>(SUM(J138:J139))</f>
        <v>9.1277069164167521</v>
      </c>
      <c r="K140" s="3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48"/>
      <c r="C141" s="107" t="s">
        <v>199</v>
      </c>
      <c r="D141" s="107"/>
      <c r="E141" s="107"/>
      <c r="F141" s="107"/>
      <c r="G141" s="107"/>
      <c r="H141" s="107"/>
      <c r="I141" s="81">
        <v>24</v>
      </c>
      <c r="J141" s="52">
        <f>J140*I141</f>
        <v>219.06496599400205</v>
      </c>
      <c r="K141" s="3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39"/>
      <c r="C142" s="39"/>
      <c r="D142" s="39"/>
      <c r="E142" s="39"/>
      <c r="F142" s="39"/>
      <c r="G142" s="39"/>
      <c r="H142" s="39"/>
      <c r="I142" s="39"/>
      <c r="J142" s="87" t="s">
        <v>194</v>
      </c>
      <c r="K142" s="53"/>
      <c r="L142" s="53"/>
      <c r="M142" s="5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6"/>
      <c r="B143" s="39"/>
      <c r="C143" s="39"/>
      <c r="D143" s="39"/>
      <c r="E143" s="39"/>
      <c r="F143" s="39"/>
      <c r="G143" s="39"/>
      <c r="H143" s="39"/>
      <c r="I143" s="54"/>
      <c r="J143" s="55">
        <f>J140/J37</f>
        <v>1.7488366335871703</v>
      </c>
      <c r="K143" s="53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</sheetData>
  <sheetProtection algorithmName="SHA-512" hashValue="Rljf6rsckAaJTtW6b/0e0DEBJkK/OrJ9F3sbquUIQE0LyD0EZbpVPo1T4AMolbQqPqvjcVb2DKH25u6eZEeTpw==" saltValue="E9KeCfllIOU0rE+zzikFjA==" spinCount="100000" sheet="1" objects="1" scenarios="1"/>
  <mergeCells count="130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I37"/>
    <mergeCell ref="B40:J40"/>
    <mergeCell ref="B41:H41"/>
    <mergeCell ref="B42:I42"/>
    <mergeCell ref="C43:H43"/>
    <mergeCell ref="C44:H44"/>
    <mergeCell ref="B45:H45"/>
    <mergeCell ref="B47:H47"/>
    <mergeCell ref="B48:I48"/>
    <mergeCell ref="C49:H49"/>
    <mergeCell ref="C50:H50"/>
    <mergeCell ref="C51:H51"/>
    <mergeCell ref="C52:H52"/>
    <mergeCell ref="C53:H53"/>
    <mergeCell ref="C54:H54"/>
    <mergeCell ref="C55:H55"/>
    <mergeCell ref="C56:H56"/>
    <mergeCell ref="B57:H57"/>
    <mergeCell ref="B59:H59"/>
    <mergeCell ref="C60:H60"/>
    <mergeCell ref="C61:H61"/>
    <mergeCell ref="C62:H62"/>
    <mergeCell ref="C63:H63"/>
    <mergeCell ref="C64:H64"/>
    <mergeCell ref="C65:H65"/>
    <mergeCell ref="B66:I66"/>
    <mergeCell ref="B68:J68"/>
    <mergeCell ref="B69:I69"/>
    <mergeCell ref="C70:I70"/>
    <mergeCell ref="C71:I71"/>
    <mergeCell ref="C72:I72"/>
    <mergeCell ref="B73:I73"/>
    <mergeCell ref="B74:J74"/>
    <mergeCell ref="B76:J76"/>
    <mergeCell ref="C77:H77"/>
    <mergeCell ref="B78:I78"/>
    <mergeCell ref="C79:H79"/>
    <mergeCell ref="C80:H80"/>
    <mergeCell ref="C81:H81"/>
    <mergeCell ref="C82:H82"/>
    <mergeCell ref="C83:H83"/>
    <mergeCell ref="B84:H84"/>
    <mergeCell ref="B85:J85"/>
    <mergeCell ref="B87:J87"/>
    <mergeCell ref="B88:H88"/>
    <mergeCell ref="B89:I89"/>
    <mergeCell ref="C90:H90"/>
    <mergeCell ref="C91:H91"/>
    <mergeCell ref="C92:H92"/>
    <mergeCell ref="C93:H93"/>
    <mergeCell ref="C94:H94"/>
    <mergeCell ref="C95:H95"/>
    <mergeCell ref="B96:H96"/>
    <mergeCell ref="B97:J97"/>
    <mergeCell ref="B98:H98"/>
    <mergeCell ref="B99:I99"/>
    <mergeCell ref="C100:H100"/>
    <mergeCell ref="B101:H101"/>
    <mergeCell ref="B103:J103"/>
    <mergeCell ref="B104:I104"/>
    <mergeCell ref="C105:I105"/>
    <mergeCell ref="C106:I106"/>
    <mergeCell ref="B107:I107"/>
    <mergeCell ref="B110:J110"/>
    <mergeCell ref="C111:H111"/>
    <mergeCell ref="C112:H112"/>
    <mergeCell ref="C113:H113"/>
    <mergeCell ref="C114:H114"/>
    <mergeCell ref="C115:H115"/>
    <mergeCell ref="B116:H116"/>
    <mergeCell ref="B117:J117"/>
    <mergeCell ref="B119:J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B128:H128"/>
    <mergeCell ref="B140:I140"/>
    <mergeCell ref="C141:H141"/>
    <mergeCell ref="B131:J131"/>
    <mergeCell ref="B132:I132"/>
    <mergeCell ref="C133:I133"/>
    <mergeCell ref="C134:I134"/>
    <mergeCell ref="C135:I135"/>
    <mergeCell ref="C136:I136"/>
    <mergeCell ref="C137:I137"/>
    <mergeCell ref="C138:I138"/>
    <mergeCell ref="C139:I139"/>
  </mergeCells>
  <pageMargins left="0.196527777777778" right="0" top="0.75" bottom="0.75" header="0" footer="0"/>
  <pageSetup paperSize="9" scale="55" firstPageNumber="0" orientation="portrait" horizontalDpi="300" verticalDpi="300" r:id="rId1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230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Carpinteiro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231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42">
        <v>1752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9"/>
      <c r="J23" s="128">
        <f>J15</f>
        <v>1752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36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30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6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29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>
        <f>SUM(J23:J27)</f>
        <v>1752</v>
      </c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>
        <f>J28</f>
        <v>1752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>
        <f>(1/12)</f>
        <v>8.3333333333333329E-2</v>
      </c>
      <c r="J34" s="49">
        <f>$J$33*I34</f>
        <v>146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>
        <f>(1/12)+((1/12)/3)</f>
        <v>0.1111111111111111</v>
      </c>
      <c r="J35" s="49">
        <f>$J$33*I35</f>
        <v>194.66666666666666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0.19444444444444442</v>
      </c>
      <c r="J36" s="52">
        <f>SUM(J34:J35)</f>
        <v>340.66666666666663</v>
      </c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>
        <f>J28+J36</f>
        <v>2092.6666666666665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>
        <v>0.2</v>
      </c>
      <c r="J40" s="49">
        <f t="shared" ref="J40:J47" si="0">$J$39*I40</f>
        <v>418.5333333333333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>
        <v>2.5000000000000001E-2</v>
      </c>
      <c r="J41" s="49">
        <f t="shared" si="0"/>
        <v>52.316666666666663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63">
        <v>0</v>
      </c>
      <c r="J42" s="49">
        <f t="shared" si="0"/>
        <v>0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>
        <v>1.4999999999999999E-2</v>
      </c>
      <c r="J43" s="49">
        <f t="shared" si="0"/>
        <v>31.389999999999997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>
        <v>0.01</v>
      </c>
      <c r="J44" s="49">
        <f t="shared" si="0"/>
        <v>20.926666666666666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>
        <v>6.0000000000000001E-3</v>
      </c>
      <c r="J45" s="49">
        <f t="shared" si="0"/>
        <v>12.555999999999999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>
        <v>2E-3</v>
      </c>
      <c r="J46" s="49">
        <f t="shared" si="0"/>
        <v>4.1853333333333333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>
        <v>0.08</v>
      </c>
      <c r="J47" s="49">
        <f t="shared" si="0"/>
        <v>167.41333333333333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0.33800000000000002</v>
      </c>
      <c r="J48" s="52">
        <f>SUM(J40:J47)</f>
        <v>707.32133333333331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57"/>
      <c r="J50" s="48" t="s">
        <v>98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66"/>
      <c r="B51" s="48" t="s">
        <v>70</v>
      </c>
      <c r="C51" s="110" t="s">
        <v>127</v>
      </c>
      <c r="D51" s="110"/>
      <c r="E51" s="110"/>
      <c r="F51" s="110"/>
      <c r="G51" s="110"/>
      <c r="H51" s="110"/>
      <c r="I51" s="132"/>
      <c r="J51" s="128">
        <f>((26*3.25*2)-(1100*0.01))</f>
        <v>158</v>
      </c>
      <c r="K51" s="68"/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4.25" customHeight="1" x14ac:dyDescent="0.2">
      <c r="A52" s="36"/>
      <c r="B52" s="48" t="s">
        <v>72</v>
      </c>
      <c r="C52" s="110" t="s">
        <v>128</v>
      </c>
      <c r="D52" s="110"/>
      <c r="E52" s="110"/>
      <c r="F52" s="110"/>
      <c r="G52" s="110"/>
      <c r="H52" s="110"/>
      <c r="I52" s="128">
        <v>13.5</v>
      </c>
      <c r="J52" s="128">
        <f>I52*26-(1100*0.005)</f>
        <v>345.5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75</v>
      </c>
      <c r="C53" s="110" t="s">
        <v>129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78</v>
      </c>
      <c r="C54" s="110" t="s">
        <v>130</v>
      </c>
      <c r="D54" s="110"/>
      <c r="E54" s="110"/>
      <c r="F54" s="110"/>
      <c r="G54" s="110"/>
      <c r="H54" s="110"/>
      <c r="I54" s="128"/>
      <c r="J54" s="69">
        <v>0</v>
      </c>
      <c r="K54" s="70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103</v>
      </c>
      <c r="C55" s="110" t="s">
        <v>131</v>
      </c>
      <c r="D55" s="110"/>
      <c r="E55" s="110"/>
      <c r="F55" s="110"/>
      <c r="G55" s="110"/>
      <c r="H55" s="110"/>
      <c r="I55" s="130"/>
      <c r="J55" s="128">
        <f>I55*0.3</f>
        <v>0</v>
      </c>
      <c r="K55" s="71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119</v>
      </c>
      <c r="C56" s="110" t="s">
        <v>132</v>
      </c>
      <c r="D56" s="110"/>
      <c r="E56" s="110"/>
      <c r="F56" s="110"/>
      <c r="G56" s="110"/>
      <c r="H56" s="110"/>
      <c r="I56" s="128"/>
      <c r="J56" s="128">
        <f>I56</f>
        <v>0</v>
      </c>
      <c r="K56" s="72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133</v>
      </c>
      <c r="C57" s="106"/>
      <c r="D57" s="106"/>
      <c r="E57" s="106"/>
      <c r="F57" s="106"/>
      <c r="G57" s="106"/>
      <c r="H57" s="106"/>
      <c r="I57" s="106"/>
      <c r="J57" s="52">
        <f>SUM(J51:J56)</f>
        <v>503.5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109" t="s">
        <v>134</v>
      </c>
      <c r="C59" s="109"/>
      <c r="D59" s="109"/>
      <c r="E59" s="109"/>
      <c r="F59" s="109"/>
      <c r="G59" s="109"/>
      <c r="H59" s="109"/>
      <c r="I59" s="109"/>
      <c r="J59" s="109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106" t="s">
        <v>135</v>
      </c>
      <c r="C60" s="106"/>
      <c r="D60" s="106"/>
      <c r="E60" s="106"/>
      <c r="F60" s="106"/>
      <c r="G60" s="106"/>
      <c r="H60" s="106"/>
      <c r="I60" s="106"/>
      <c r="J60" s="48" t="s">
        <v>98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48" t="s">
        <v>136</v>
      </c>
      <c r="C61" s="110" t="s">
        <v>137</v>
      </c>
      <c r="D61" s="110"/>
      <c r="E61" s="110"/>
      <c r="F61" s="110"/>
      <c r="G61" s="110"/>
      <c r="H61" s="110"/>
      <c r="I61" s="110"/>
      <c r="J61" s="49">
        <f>J36</f>
        <v>340.66666666666663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138</v>
      </c>
      <c r="C62" s="110" t="s">
        <v>139</v>
      </c>
      <c r="D62" s="110"/>
      <c r="E62" s="110"/>
      <c r="F62" s="110"/>
      <c r="G62" s="110"/>
      <c r="H62" s="110"/>
      <c r="I62" s="110"/>
      <c r="J62" s="49">
        <f>J48</f>
        <v>707.32133333333331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140</v>
      </c>
      <c r="C63" s="110" t="s">
        <v>141</v>
      </c>
      <c r="D63" s="110"/>
      <c r="E63" s="110"/>
      <c r="F63" s="110"/>
      <c r="G63" s="110"/>
      <c r="H63" s="110"/>
      <c r="I63" s="110"/>
      <c r="J63" s="49">
        <f>J57</f>
        <v>503.5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66"/>
      <c r="B64" s="106" t="s">
        <v>142</v>
      </c>
      <c r="C64" s="106"/>
      <c r="D64" s="106"/>
      <c r="E64" s="106"/>
      <c r="F64" s="106"/>
      <c r="G64" s="106"/>
      <c r="H64" s="106"/>
      <c r="I64" s="106"/>
      <c r="J64" s="52">
        <f>SUM(J61:J63)</f>
        <v>1551.4879999999998</v>
      </c>
      <c r="K64" s="53"/>
      <c r="L64" s="68"/>
      <c r="M64" s="68"/>
      <c r="N64" s="68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4.25" customHeight="1" x14ac:dyDescent="0.2">
      <c r="A65" s="36"/>
      <c r="B65" s="121"/>
      <c r="C65" s="121"/>
      <c r="D65" s="121"/>
      <c r="E65" s="121"/>
      <c r="F65" s="121"/>
      <c r="G65" s="121"/>
      <c r="H65" s="121"/>
      <c r="I65" s="121"/>
      <c r="J65" s="121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73"/>
      <c r="C66" s="73"/>
      <c r="D66" s="73"/>
      <c r="E66" s="73"/>
      <c r="F66" s="73"/>
      <c r="G66" s="73"/>
      <c r="H66" s="73"/>
      <c r="I66" s="73"/>
      <c r="J66" s="73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109" t="s">
        <v>143</v>
      </c>
      <c r="C67" s="109"/>
      <c r="D67" s="109"/>
      <c r="E67" s="109"/>
      <c r="F67" s="109"/>
      <c r="G67" s="109"/>
      <c r="H67" s="109"/>
      <c r="I67" s="109"/>
      <c r="J67" s="109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>
        <v>3</v>
      </c>
      <c r="C68" s="106" t="s">
        <v>144</v>
      </c>
      <c r="D68" s="106"/>
      <c r="E68" s="106"/>
      <c r="F68" s="106"/>
      <c r="G68" s="106"/>
      <c r="H68" s="106"/>
      <c r="I68" s="48" t="s">
        <v>97</v>
      </c>
      <c r="J68" s="48" t="s">
        <v>98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106" t="s">
        <v>108</v>
      </c>
      <c r="C69" s="106"/>
      <c r="D69" s="106"/>
      <c r="E69" s="106"/>
      <c r="F69" s="106"/>
      <c r="G69" s="106"/>
      <c r="H69" s="106"/>
      <c r="I69" s="106"/>
      <c r="J69" s="62">
        <f>J28</f>
        <v>1752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70</v>
      </c>
      <c r="C70" s="110" t="s">
        <v>145</v>
      </c>
      <c r="D70" s="110"/>
      <c r="E70" s="110"/>
      <c r="F70" s="110"/>
      <c r="G70" s="110"/>
      <c r="H70" s="110"/>
      <c r="I70" s="51">
        <f>((1/12)*0.05)</f>
        <v>4.1666666666666666E-3</v>
      </c>
      <c r="J70" s="49">
        <f>$J$69*I70</f>
        <v>7.3</v>
      </c>
      <c r="K70" s="5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72</v>
      </c>
      <c r="C71" s="110" t="s">
        <v>146</v>
      </c>
      <c r="D71" s="110"/>
      <c r="E71" s="110"/>
      <c r="F71" s="110"/>
      <c r="G71" s="110"/>
      <c r="H71" s="110"/>
      <c r="I71" s="51">
        <f>I70*0.08</f>
        <v>3.3333333333333332E-4</v>
      </c>
      <c r="J71" s="49">
        <f>$J$69*I71</f>
        <v>0.58399999999999996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75</v>
      </c>
      <c r="C72" s="110" t="s">
        <v>147</v>
      </c>
      <c r="D72" s="110"/>
      <c r="E72" s="110"/>
      <c r="F72" s="110"/>
      <c r="G72" s="110"/>
      <c r="H72" s="110"/>
      <c r="I72" s="51">
        <f>(7/30)/12</f>
        <v>1.9444444444444445E-2</v>
      </c>
      <c r="J72" s="49">
        <f>$J$69*I72</f>
        <v>34.06666666666667</v>
      </c>
      <c r="K72" s="74" t="s">
        <v>148</v>
      </c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78</v>
      </c>
      <c r="C73" s="110" t="s">
        <v>149</v>
      </c>
      <c r="D73" s="110"/>
      <c r="E73" s="110"/>
      <c r="F73" s="110"/>
      <c r="G73" s="110"/>
      <c r="H73" s="110"/>
      <c r="I73" s="51">
        <f>I72*I48</f>
        <v>6.5722222222222224E-3</v>
      </c>
      <c r="J73" s="49">
        <f>$J$69*I73</f>
        <v>11.514533333333334</v>
      </c>
      <c r="K73" s="75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"/>
      <c r="B74" s="48" t="s">
        <v>103</v>
      </c>
      <c r="C74" s="110" t="s">
        <v>150</v>
      </c>
      <c r="D74" s="110"/>
      <c r="E74" s="110"/>
      <c r="F74" s="110"/>
      <c r="G74" s="110"/>
      <c r="H74" s="110"/>
      <c r="I74" s="51">
        <f>(0.4*0.08)</f>
        <v>3.2000000000000001E-2</v>
      </c>
      <c r="J74" s="49">
        <f>$J$69*I74</f>
        <v>56.064</v>
      </c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36"/>
      <c r="B75" s="106" t="s">
        <v>151</v>
      </c>
      <c r="C75" s="106"/>
      <c r="D75" s="106"/>
      <c r="E75" s="106"/>
      <c r="F75" s="106"/>
      <c r="G75" s="106"/>
      <c r="H75" s="106"/>
      <c r="I75" s="57">
        <f>SUM(I70:I74)</f>
        <v>6.2516666666666665E-2</v>
      </c>
      <c r="J75" s="52">
        <f>SUM(J70:J74)</f>
        <v>109.5292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66"/>
      <c r="B76" s="116"/>
      <c r="C76" s="116"/>
      <c r="D76" s="116"/>
      <c r="E76" s="116"/>
      <c r="F76" s="116"/>
      <c r="G76" s="116"/>
      <c r="H76" s="116"/>
      <c r="I76" s="116"/>
      <c r="J76" s="116"/>
      <c r="K76" s="68"/>
      <c r="L76" s="68"/>
      <c r="M76" s="68"/>
      <c r="N76" s="68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4.25" customHeight="1" x14ac:dyDescent="0.2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36"/>
      <c r="B78" s="109" t="s">
        <v>152</v>
      </c>
      <c r="C78" s="109"/>
      <c r="D78" s="109"/>
      <c r="E78" s="109"/>
      <c r="F78" s="109"/>
      <c r="G78" s="109"/>
      <c r="H78" s="109"/>
      <c r="I78" s="109"/>
      <c r="J78" s="109"/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106" t="s">
        <v>153</v>
      </c>
      <c r="C79" s="106"/>
      <c r="D79" s="106"/>
      <c r="E79" s="106"/>
      <c r="F79" s="106"/>
      <c r="G79" s="106"/>
      <c r="H79" s="106"/>
      <c r="I79" s="48" t="s">
        <v>97</v>
      </c>
      <c r="J79" s="48" t="s">
        <v>98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12" t="s">
        <v>108</v>
      </c>
      <c r="C80" s="112"/>
      <c r="D80" s="112"/>
      <c r="E80" s="112"/>
      <c r="F80" s="112"/>
      <c r="G80" s="112"/>
      <c r="H80" s="112"/>
      <c r="I80" s="112"/>
      <c r="J80" s="76">
        <f>J28</f>
        <v>1752</v>
      </c>
      <c r="K80" s="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70</v>
      </c>
      <c r="C81" s="110" t="s">
        <v>154</v>
      </c>
      <c r="D81" s="110"/>
      <c r="E81" s="110"/>
      <c r="F81" s="110"/>
      <c r="G81" s="110"/>
      <c r="H81" s="110"/>
      <c r="I81" s="51">
        <f>I35/12</f>
        <v>9.2592592592592587E-3</v>
      </c>
      <c r="J81" s="49">
        <f t="shared" ref="J81:J86" si="1">$J$80*I81</f>
        <v>16.222222222222221</v>
      </c>
      <c r="K81" s="77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48" t="s">
        <v>72</v>
      </c>
      <c r="C82" s="110" t="s">
        <v>155</v>
      </c>
      <c r="D82" s="110"/>
      <c r="E82" s="110"/>
      <c r="F82" s="110"/>
      <c r="G82" s="110"/>
      <c r="H82" s="110"/>
      <c r="I82" s="51">
        <f>(5.96/30)*(1/12)</f>
        <v>1.6555555555555553E-2</v>
      </c>
      <c r="J82" s="49">
        <f t="shared" si="1"/>
        <v>29.005333333333329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6"/>
      <c r="B83" s="48" t="s">
        <v>75</v>
      </c>
      <c r="C83" s="110" t="s">
        <v>156</v>
      </c>
      <c r="D83" s="110"/>
      <c r="E83" s="110"/>
      <c r="F83" s="110"/>
      <c r="G83" s="110"/>
      <c r="H83" s="110"/>
      <c r="I83" s="51">
        <f>(5/30)/12*0.015</f>
        <v>2.0833333333333332E-4</v>
      </c>
      <c r="J83" s="49">
        <f t="shared" si="1"/>
        <v>0.36499999999999999</v>
      </c>
      <c r="K83" s="5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48" t="s">
        <v>78</v>
      </c>
      <c r="C84" s="113" t="s">
        <v>157</v>
      </c>
      <c r="D84" s="113"/>
      <c r="E84" s="113"/>
      <c r="F84" s="113"/>
      <c r="G84" s="113"/>
      <c r="H84" s="113"/>
      <c r="I84" s="51">
        <f>(15/30)/12*0.0078</f>
        <v>3.2499999999999999E-4</v>
      </c>
      <c r="J84" s="49">
        <f t="shared" si="1"/>
        <v>0.56940000000000002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36"/>
      <c r="B85" s="48" t="s">
        <v>103</v>
      </c>
      <c r="C85" s="110" t="s">
        <v>158</v>
      </c>
      <c r="D85" s="110"/>
      <c r="E85" s="110"/>
      <c r="F85" s="110"/>
      <c r="G85" s="110"/>
      <c r="H85" s="110"/>
      <c r="I85" s="51">
        <f>(0.0144*0.1*0.4509*6/12)</f>
        <v>3.2464800000000003E-4</v>
      </c>
      <c r="J85" s="49">
        <f t="shared" si="1"/>
        <v>0.56878329599999999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119</v>
      </c>
      <c r="C86" s="114" t="s">
        <v>159</v>
      </c>
      <c r="D86" s="114"/>
      <c r="E86" s="114"/>
      <c r="F86" s="114"/>
      <c r="G86" s="114"/>
      <c r="H86" s="114"/>
      <c r="I86" s="51">
        <f>SUM(I81:I85)*I48</f>
        <v>9.0154050980740738E-3</v>
      </c>
      <c r="J86" s="49">
        <f t="shared" si="1"/>
        <v>15.794989731825778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66"/>
      <c r="B87" s="106" t="s">
        <v>160</v>
      </c>
      <c r="C87" s="106"/>
      <c r="D87" s="106"/>
      <c r="E87" s="106"/>
      <c r="F87" s="106"/>
      <c r="G87" s="106"/>
      <c r="H87" s="106"/>
      <c r="I87" s="57">
        <f>SUM(I81:I86)</f>
        <v>3.5688201246222219E-2</v>
      </c>
      <c r="J87" s="52">
        <f>SUM(J81:J86)</f>
        <v>62.525728583381337</v>
      </c>
      <c r="K87" s="53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2">
      <c r="A88" s="36"/>
      <c r="B88" s="115"/>
      <c r="C88" s="115"/>
      <c r="D88" s="115"/>
      <c r="E88" s="115"/>
      <c r="F88" s="115"/>
      <c r="G88" s="115"/>
      <c r="H88" s="115"/>
      <c r="I88" s="115"/>
      <c r="J88" s="115"/>
      <c r="K88" s="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106" t="s">
        <v>161</v>
      </c>
      <c r="C89" s="106"/>
      <c r="D89" s="106"/>
      <c r="E89" s="106"/>
      <c r="F89" s="106"/>
      <c r="G89" s="106"/>
      <c r="H89" s="106"/>
      <c r="I89" s="48" t="s">
        <v>97</v>
      </c>
      <c r="J89" s="48" t="s">
        <v>98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7" t="s">
        <v>108</v>
      </c>
      <c r="C90" s="107"/>
      <c r="D90" s="107"/>
      <c r="E90" s="107"/>
      <c r="F90" s="107"/>
      <c r="G90" s="107"/>
      <c r="H90" s="107"/>
      <c r="I90" s="107"/>
      <c r="J90" s="78">
        <f>J28</f>
        <v>1752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70</v>
      </c>
      <c r="C91" s="110" t="s">
        <v>162</v>
      </c>
      <c r="D91" s="110"/>
      <c r="E91" s="110"/>
      <c r="F91" s="110"/>
      <c r="G91" s="110"/>
      <c r="H91" s="110"/>
      <c r="I91" s="51"/>
      <c r="J91" s="49">
        <v>0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106" t="s">
        <v>163</v>
      </c>
      <c r="C92" s="106"/>
      <c r="D92" s="106"/>
      <c r="E92" s="106"/>
      <c r="F92" s="106"/>
      <c r="G92" s="106"/>
      <c r="H92" s="106"/>
      <c r="I92" s="57"/>
      <c r="J92" s="52">
        <f>J91</f>
        <v>0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6.5" customHeight="1" x14ac:dyDescent="0.2">
      <c r="A93" s="36"/>
      <c r="B93" s="79"/>
      <c r="C93" s="79"/>
      <c r="D93" s="79"/>
      <c r="E93" s="79"/>
      <c r="F93" s="79"/>
      <c r="G93" s="79"/>
      <c r="H93" s="79"/>
      <c r="I93" s="79"/>
      <c r="J93" s="79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109" t="s">
        <v>164</v>
      </c>
      <c r="C94" s="109"/>
      <c r="D94" s="109"/>
      <c r="E94" s="109"/>
      <c r="F94" s="109"/>
      <c r="G94" s="109"/>
      <c r="H94" s="109"/>
      <c r="I94" s="109"/>
      <c r="J94" s="10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6" t="s">
        <v>165</v>
      </c>
      <c r="C95" s="106"/>
      <c r="D95" s="106"/>
      <c r="E95" s="106"/>
      <c r="F95" s="106"/>
      <c r="G95" s="106"/>
      <c r="H95" s="106"/>
      <c r="I95" s="106"/>
      <c r="J95" s="48" t="s">
        <v>98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166</v>
      </c>
      <c r="C96" s="110" t="s">
        <v>155</v>
      </c>
      <c r="D96" s="110"/>
      <c r="E96" s="110"/>
      <c r="F96" s="110"/>
      <c r="G96" s="110"/>
      <c r="H96" s="110"/>
      <c r="I96" s="110"/>
      <c r="J96" s="49">
        <f>J87</f>
        <v>62.525728583381337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48" t="s">
        <v>167</v>
      </c>
      <c r="C97" s="110" t="s">
        <v>168</v>
      </c>
      <c r="D97" s="110"/>
      <c r="E97" s="110"/>
      <c r="F97" s="110"/>
      <c r="G97" s="110"/>
      <c r="H97" s="110"/>
      <c r="I97" s="110"/>
      <c r="J97" s="49">
        <f>J92</f>
        <v>0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66"/>
      <c r="B98" s="106" t="s">
        <v>169</v>
      </c>
      <c r="C98" s="106"/>
      <c r="D98" s="106"/>
      <c r="E98" s="106"/>
      <c r="F98" s="106"/>
      <c r="G98" s="106"/>
      <c r="H98" s="106"/>
      <c r="I98" s="106"/>
      <c r="J98" s="52">
        <f>SUM(J96:J97)</f>
        <v>62.525728583381337</v>
      </c>
      <c r="K98" s="53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2">
      <c r="A99" s="36"/>
      <c r="B99" s="79"/>
      <c r="C99" s="79"/>
      <c r="D99" s="79"/>
      <c r="E99" s="79"/>
      <c r="F99" s="79"/>
      <c r="G99" s="79"/>
      <c r="H99" s="79"/>
      <c r="I99" s="79"/>
      <c r="J99" s="7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170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>
        <v>5</v>
      </c>
      <c r="C102" s="106" t="s">
        <v>171</v>
      </c>
      <c r="D102" s="106"/>
      <c r="E102" s="106"/>
      <c r="F102" s="106"/>
      <c r="G102" s="106"/>
      <c r="H102" s="106"/>
      <c r="I102" s="48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 t="s">
        <v>70</v>
      </c>
      <c r="C103" s="110" t="s">
        <v>172</v>
      </c>
      <c r="D103" s="110"/>
      <c r="E103" s="110"/>
      <c r="F103" s="110"/>
      <c r="G103" s="110"/>
      <c r="H103" s="110"/>
      <c r="I103" s="49"/>
      <c r="J103" s="49">
        <f>'Uniforme-EPI'!F102</f>
        <v>0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72</v>
      </c>
      <c r="C104" s="110" t="s">
        <v>173</v>
      </c>
      <c r="D104" s="110"/>
      <c r="E104" s="110"/>
      <c r="F104" s="110"/>
      <c r="G104" s="110"/>
      <c r="H104" s="110"/>
      <c r="I104" s="80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81" t="s">
        <v>75</v>
      </c>
      <c r="C105" s="110" t="s">
        <v>174</v>
      </c>
      <c r="D105" s="110"/>
      <c r="E105" s="110"/>
      <c r="F105" s="110"/>
      <c r="G105" s="110"/>
      <c r="H105" s="110"/>
      <c r="I105" s="82"/>
      <c r="J105" s="49">
        <f>'Uniforme-EPI'!F113</f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81" t="s">
        <v>78</v>
      </c>
      <c r="C106" s="110" t="s">
        <v>175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106" t="s">
        <v>176</v>
      </c>
      <c r="C107" s="106"/>
      <c r="D107" s="106"/>
      <c r="E107" s="106"/>
      <c r="F107" s="106"/>
      <c r="G107" s="106"/>
      <c r="H107" s="106"/>
      <c r="I107" s="83"/>
      <c r="J107" s="52">
        <f>SUM(J103:J106)</f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.5" customHeight="1" x14ac:dyDescent="0.2">
      <c r="A108" s="36"/>
      <c r="B108" s="111"/>
      <c r="C108" s="111"/>
      <c r="D108" s="111"/>
      <c r="E108" s="111"/>
      <c r="F108" s="111"/>
      <c r="G108" s="111"/>
      <c r="H108" s="111"/>
      <c r="I108" s="111"/>
      <c r="J108" s="111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177</v>
      </c>
      <c r="C110" s="109"/>
      <c r="D110" s="109"/>
      <c r="E110" s="109"/>
      <c r="F110" s="109"/>
      <c r="G110" s="109"/>
      <c r="H110" s="109"/>
      <c r="I110" s="109"/>
      <c r="J110" s="109"/>
      <c r="K110" s="53"/>
      <c r="L110" s="77"/>
      <c r="M110" s="77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6</v>
      </c>
      <c r="C111" s="106" t="s">
        <v>178</v>
      </c>
      <c r="D111" s="106"/>
      <c r="E111" s="106"/>
      <c r="F111" s="106"/>
      <c r="G111" s="106"/>
      <c r="H111" s="106"/>
      <c r="I111" s="48" t="s">
        <v>97</v>
      </c>
      <c r="J111" s="48" t="s">
        <v>98</v>
      </c>
      <c r="K111" s="5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48" t="s">
        <v>70</v>
      </c>
      <c r="C112" s="110" t="s">
        <v>179</v>
      </c>
      <c r="D112" s="110"/>
      <c r="E112" s="110"/>
      <c r="F112" s="110"/>
      <c r="G112" s="110"/>
      <c r="H112" s="110"/>
      <c r="I112" s="63">
        <v>0</v>
      </c>
      <c r="J112" s="49">
        <f>J129*I112</f>
        <v>0</v>
      </c>
      <c r="K112" s="84"/>
      <c r="L112" s="39"/>
      <c r="M112" s="39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180</v>
      </c>
      <c r="D113" s="110"/>
      <c r="E113" s="110"/>
      <c r="F113" s="110"/>
      <c r="G113" s="110"/>
      <c r="H113" s="110"/>
      <c r="I113" s="63">
        <v>0</v>
      </c>
      <c r="J113" s="49">
        <f>(J129+J112)*I113</f>
        <v>0</v>
      </c>
      <c r="K113" s="84"/>
      <c r="L113" s="39"/>
      <c r="M113" s="39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75</v>
      </c>
      <c r="C114" s="106" t="s">
        <v>181</v>
      </c>
      <c r="D114" s="106"/>
      <c r="E114" s="106"/>
      <c r="F114" s="106"/>
      <c r="G114" s="106"/>
      <c r="H114" s="106"/>
      <c r="I114" s="51"/>
      <c r="J114" s="49"/>
      <c r="K114" s="39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182</v>
      </c>
      <c r="C115" s="110" t="s">
        <v>183</v>
      </c>
      <c r="D115" s="110"/>
      <c r="E115" s="110"/>
      <c r="F115" s="110"/>
      <c r="G115" s="110"/>
      <c r="H115" s="110"/>
      <c r="I115" s="63">
        <v>0</v>
      </c>
      <c r="J115" s="49">
        <f>(($J$129+$J$112+$J$113)/(1-($I$115+$I$116+$I$117))*I115)</f>
        <v>0</v>
      </c>
      <c r="K115" s="84"/>
      <c r="L115" s="5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184</v>
      </c>
      <c r="C116" s="110" t="s">
        <v>185</v>
      </c>
      <c r="D116" s="110"/>
      <c r="E116" s="110"/>
      <c r="F116" s="110"/>
      <c r="G116" s="110"/>
      <c r="H116" s="110"/>
      <c r="I116" s="63">
        <v>0</v>
      </c>
      <c r="J116" s="49">
        <f>(($J$129+$J$112+$J$113)/(1-($I$115+$I$116+$I$117))*I116)</f>
        <v>0</v>
      </c>
      <c r="K116" s="53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186</v>
      </c>
      <c r="C117" s="110" t="s">
        <v>187</v>
      </c>
      <c r="D117" s="110"/>
      <c r="E117" s="110"/>
      <c r="F117" s="110"/>
      <c r="G117" s="110"/>
      <c r="H117" s="110"/>
      <c r="I117" s="51">
        <v>0.03</v>
      </c>
      <c r="J117" s="49">
        <f>(($J$129+$J$112+$J$113)/(1-($I$115+$I$116+$I$117))*I117)</f>
        <v>107.49101840979529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78</v>
      </c>
      <c r="C118" s="137" t="s">
        <v>175</v>
      </c>
      <c r="D118" s="137"/>
      <c r="E118" s="137"/>
      <c r="F118" s="137"/>
      <c r="G118" s="137"/>
      <c r="H118" s="137"/>
      <c r="I118" s="131"/>
      <c r="J118" s="128"/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6" t="s">
        <v>188</v>
      </c>
      <c r="C119" s="106"/>
      <c r="D119" s="106"/>
      <c r="E119" s="106"/>
      <c r="F119" s="106"/>
      <c r="G119" s="106"/>
      <c r="H119" s="106"/>
      <c r="I119" s="85">
        <f>SUM(I112:I118)</f>
        <v>0.03</v>
      </c>
      <c r="J119" s="52">
        <f>(SUM(J112:J118))</f>
        <v>107.49101840979529</v>
      </c>
      <c r="K119" s="53"/>
      <c r="L119" s="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"/>
      <c r="B120" s="54"/>
      <c r="C120" s="54"/>
      <c r="D120" s="54"/>
      <c r="E120" s="54"/>
      <c r="F120" s="54"/>
      <c r="G120" s="54"/>
      <c r="H120" s="54"/>
      <c r="I120" s="86"/>
      <c r="J120" s="56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6"/>
      <c r="B122" s="109" t="s">
        <v>189</v>
      </c>
      <c r="C122" s="109"/>
      <c r="D122" s="109"/>
      <c r="E122" s="109"/>
      <c r="F122" s="109"/>
      <c r="G122" s="109"/>
      <c r="H122" s="109"/>
      <c r="I122" s="109"/>
      <c r="J122" s="109"/>
      <c r="K122" s="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6" t="s">
        <v>190</v>
      </c>
      <c r="C123" s="106"/>
      <c r="D123" s="106"/>
      <c r="E123" s="106"/>
      <c r="F123" s="106"/>
      <c r="G123" s="106"/>
      <c r="H123" s="106"/>
      <c r="I123" s="106"/>
      <c r="J123" s="48" t="s">
        <v>98</v>
      </c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70</v>
      </c>
      <c r="C124" s="110" t="str">
        <f>B21</f>
        <v>MÓDULO 1 - COMPOSIÇÃO DA REMUNERAÇÃO</v>
      </c>
      <c r="D124" s="110"/>
      <c r="E124" s="110"/>
      <c r="F124" s="110"/>
      <c r="G124" s="110"/>
      <c r="H124" s="110"/>
      <c r="I124" s="110"/>
      <c r="J124" s="49">
        <f>J28</f>
        <v>1752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48" t="s">
        <v>72</v>
      </c>
      <c r="C125" s="110" t="str">
        <f>B31</f>
        <v>MÓDULO 2 – ENCARGOS E BENEFÍCIOS ANUAIS, MENSAIS E DIÁRIOS</v>
      </c>
      <c r="D125" s="110"/>
      <c r="E125" s="110"/>
      <c r="F125" s="110"/>
      <c r="G125" s="110"/>
      <c r="H125" s="110"/>
      <c r="I125" s="110"/>
      <c r="J125" s="49">
        <f>J64</f>
        <v>1551.4879999999998</v>
      </c>
      <c r="K125" s="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75</v>
      </c>
      <c r="C126" s="110" t="str">
        <f>B67</f>
        <v>MÓDULO 3 – PROVISÃO PARA RESCISÃO</v>
      </c>
      <c r="D126" s="110"/>
      <c r="E126" s="110"/>
      <c r="F126" s="110"/>
      <c r="G126" s="110"/>
      <c r="H126" s="110"/>
      <c r="I126" s="110"/>
      <c r="J126" s="49">
        <f>J75</f>
        <v>109.5292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10" t="str">
        <f>B78</f>
        <v>MÓDULO 4 – CUSTO DE REPOSIÇÃO DO PROFISSIONAL AUSENTE</v>
      </c>
      <c r="D127" s="110"/>
      <c r="E127" s="110"/>
      <c r="F127" s="110"/>
      <c r="G127" s="110"/>
      <c r="H127" s="110"/>
      <c r="I127" s="110"/>
      <c r="J127" s="49">
        <f>J98</f>
        <v>62.525728583381337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103</v>
      </c>
      <c r="C128" s="110" t="str">
        <f>B101</f>
        <v>MÓDULO 5 – INSUMOS DIVERSOS</v>
      </c>
      <c r="D128" s="110"/>
      <c r="E128" s="110"/>
      <c r="F128" s="110"/>
      <c r="G128" s="110"/>
      <c r="H128" s="110"/>
      <c r="I128" s="110"/>
      <c r="J128" s="49">
        <f>J107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/>
      <c r="C129" s="106" t="s">
        <v>191</v>
      </c>
      <c r="D129" s="106"/>
      <c r="E129" s="106"/>
      <c r="F129" s="106"/>
      <c r="G129" s="106"/>
      <c r="H129" s="106"/>
      <c r="I129" s="106"/>
      <c r="J129" s="52">
        <f>(SUM(J124:J128))</f>
        <v>3475.5429285833811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119</v>
      </c>
      <c r="C130" s="110" t="str">
        <f>B110</f>
        <v>MÓDULO 6 – CUSTOS INDIRETOS, TRIBUTOS E LUCRO</v>
      </c>
      <c r="D130" s="110"/>
      <c r="E130" s="110"/>
      <c r="F130" s="110"/>
      <c r="G130" s="110"/>
      <c r="H130" s="110"/>
      <c r="I130" s="110"/>
      <c r="J130" s="49">
        <f>J119</f>
        <v>107.49101840979529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6" t="s">
        <v>192</v>
      </c>
      <c r="C131" s="106"/>
      <c r="D131" s="106"/>
      <c r="E131" s="106"/>
      <c r="F131" s="106"/>
      <c r="G131" s="106"/>
      <c r="H131" s="106"/>
      <c r="I131" s="106"/>
      <c r="J131" s="52">
        <f>(SUM(J129:J130))</f>
        <v>3583.0339469931764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7" t="s">
        <v>193</v>
      </c>
      <c r="D132" s="107"/>
      <c r="E132" s="107"/>
      <c r="F132" s="107"/>
      <c r="G132" s="107"/>
      <c r="H132" s="107"/>
      <c r="I132" s="48">
        <f>F10</f>
        <v>1</v>
      </c>
      <c r="J132" s="52">
        <f>J131*I132</f>
        <v>3583.0339469931764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 t="s">
        <v>194</v>
      </c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>
        <f>J131/J28</f>
        <v>2.0451107003385709</v>
      </c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algorithmName="SHA-512" hashValue="dg4AZxUGIzoMjgu6ZsYrSaA4570hozU0k7gIFxYHvwjjS4HkRyksJ5MhsBmZSx4EzOC4PwOf65a0gJMyFTisoA==" saltValue="uzoPtjCWsc6o9lp9DTvCMQ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48" firstPageNumber="0" orientation="portrait" horizontalDpi="300" verticalDpi="300" r:id="rId1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5.7109375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27" width="14.28515625" customWidth="1"/>
  </cols>
  <sheetData>
    <row r="1" spans="1:27" ht="16.5" customHeight="1" x14ac:dyDescent="0.2">
      <c r="A1" s="36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3"/>
    </row>
    <row r="2" spans="1:27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3"/>
    </row>
    <row r="3" spans="1:27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3"/>
    </row>
    <row r="4" spans="1:27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3"/>
    </row>
    <row r="5" spans="1:27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>
        <v>2021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3"/>
    </row>
    <row r="6" spans="1:27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3"/>
    </row>
    <row r="7" spans="1:27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3"/>
    </row>
    <row r="8" spans="1:27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3"/>
    </row>
    <row r="9" spans="1:27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3"/>
    </row>
    <row r="10" spans="1:27" ht="12.75" customHeight="1" x14ac:dyDescent="0.2">
      <c r="A10" s="36"/>
      <c r="B10" s="118" t="s">
        <v>232</v>
      </c>
      <c r="C10" s="118"/>
      <c r="D10" s="110" t="s">
        <v>233</v>
      </c>
      <c r="E10" s="110"/>
      <c r="F10" s="118"/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3"/>
    </row>
    <row r="11" spans="1:27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3"/>
    </row>
    <row r="12" spans="1:27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3"/>
    </row>
    <row r="13" spans="1:27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/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3"/>
    </row>
    <row r="14" spans="1:27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/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3"/>
    </row>
    <row r="15" spans="1:27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88"/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3"/>
    </row>
    <row r="16" spans="1:27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/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89"/>
    </row>
    <row r="17" spans="1:27" ht="12.75" customHeight="1" x14ac:dyDescent="0.2">
      <c r="A17" s="36"/>
      <c r="B17" s="37">
        <v>5</v>
      </c>
      <c r="C17" s="110" t="s">
        <v>92</v>
      </c>
      <c r="D17" s="110"/>
      <c r="E17" s="110"/>
      <c r="F17" s="110"/>
      <c r="G17" s="110"/>
      <c r="H17" s="110"/>
      <c r="I17" s="110"/>
      <c r="J17" s="125"/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3"/>
    </row>
    <row r="18" spans="1:27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/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3"/>
    </row>
    <row r="19" spans="1:27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3"/>
    </row>
    <row r="20" spans="1:27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3"/>
    </row>
    <row r="21" spans="1:27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3"/>
    </row>
    <row r="22" spans="1:27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3"/>
    </row>
    <row r="23" spans="1:27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5"/>
      <c r="J23" s="128"/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3"/>
    </row>
    <row r="24" spans="1:27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31"/>
      <c r="J24" s="128"/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3"/>
    </row>
    <row r="25" spans="1:27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29"/>
      <c r="J25" s="128"/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3"/>
    </row>
    <row r="26" spans="1:27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/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3"/>
    </row>
    <row r="27" spans="1:27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31"/>
      <c r="J27" s="128"/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3"/>
    </row>
    <row r="28" spans="1:27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/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3"/>
    </row>
    <row r="29" spans="1:27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3"/>
    </row>
    <row r="30" spans="1:27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3"/>
    </row>
    <row r="31" spans="1:27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3"/>
    </row>
    <row r="32" spans="1:27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3"/>
    </row>
    <row r="33" spans="1:27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/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3"/>
    </row>
    <row r="34" spans="1:27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/>
      <c r="J34" s="49"/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3"/>
    </row>
    <row r="35" spans="1:27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/>
      <c r="J35" s="49"/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3"/>
    </row>
    <row r="36" spans="1:27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</v>
      </c>
      <c r="J36" s="52"/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3"/>
    </row>
    <row r="37" spans="1:27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3"/>
    </row>
    <row r="38" spans="1:27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3"/>
    </row>
    <row r="39" spans="1:27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/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3"/>
    </row>
    <row r="40" spans="1:27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/>
      <c r="J40" s="49"/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3"/>
    </row>
    <row r="41" spans="1:27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/>
      <c r="J41" s="49"/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3"/>
    </row>
    <row r="42" spans="1:27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90"/>
      <c r="J42" s="49"/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3"/>
    </row>
    <row r="43" spans="1:27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/>
      <c r="J43" s="49"/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3"/>
    </row>
    <row r="44" spans="1:27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/>
      <c r="J44" s="49"/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3"/>
    </row>
    <row r="45" spans="1:27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/>
      <c r="J45" s="49"/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3"/>
    </row>
    <row r="46" spans="1:27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/>
      <c r="J46" s="49"/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3"/>
    </row>
    <row r="47" spans="1:27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/>
      <c r="J47" s="49"/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3"/>
    </row>
    <row r="48" spans="1:27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</v>
      </c>
      <c r="J48" s="52">
        <f>SUM(J40:J47)</f>
        <v>0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3"/>
    </row>
    <row r="49" spans="1:27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3"/>
    </row>
    <row r="50" spans="1:27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48" t="s">
        <v>234</v>
      </c>
      <c r="J50" s="57" t="s">
        <v>235</v>
      </c>
      <c r="K50" s="48" t="s">
        <v>98</v>
      </c>
      <c r="L50" s="3"/>
      <c r="M50" s="3"/>
      <c r="N50" s="3"/>
      <c r="O50" s="3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2.75" customHeight="1" x14ac:dyDescent="0.2">
      <c r="A51" s="66"/>
      <c r="B51" s="48" t="s">
        <v>70</v>
      </c>
      <c r="C51" s="110"/>
      <c r="D51" s="110"/>
      <c r="E51" s="110"/>
      <c r="F51" s="110"/>
      <c r="G51" s="110"/>
      <c r="H51" s="110"/>
      <c r="I51" s="37"/>
      <c r="J51" s="67"/>
      <c r="K51" s="49"/>
      <c r="L51" s="68"/>
      <c r="M51" s="68"/>
      <c r="N51" s="68"/>
      <c r="O51" s="6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4.25" customHeight="1" x14ac:dyDescent="0.2">
      <c r="A52" s="36"/>
      <c r="B52" s="48" t="s">
        <v>72</v>
      </c>
      <c r="C52" s="110"/>
      <c r="D52" s="110"/>
      <c r="E52" s="110"/>
      <c r="F52" s="110"/>
      <c r="G52" s="110"/>
      <c r="H52" s="110"/>
      <c r="I52" s="37"/>
      <c r="J52" s="49"/>
      <c r="K52" s="49"/>
      <c r="L52" s="3"/>
      <c r="M52" s="3"/>
      <c r="N52" s="3"/>
      <c r="O52" s="3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4.25" customHeight="1" x14ac:dyDescent="0.2">
      <c r="A53" s="36"/>
      <c r="B53" s="48" t="s">
        <v>75</v>
      </c>
      <c r="C53" s="110"/>
      <c r="D53" s="110"/>
      <c r="E53" s="110"/>
      <c r="F53" s="110"/>
      <c r="G53" s="110"/>
      <c r="H53" s="110"/>
      <c r="I53" s="37"/>
      <c r="J53" s="49"/>
      <c r="K53" s="49"/>
      <c r="L53" s="3"/>
      <c r="M53" s="3"/>
      <c r="N53" s="3"/>
      <c r="O53" s="3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4.25" customHeight="1" x14ac:dyDescent="0.2">
      <c r="A54" s="36"/>
      <c r="B54" s="48" t="s">
        <v>78</v>
      </c>
      <c r="C54" s="110"/>
      <c r="D54" s="110"/>
      <c r="E54" s="110"/>
      <c r="F54" s="110"/>
      <c r="G54" s="110"/>
      <c r="H54" s="110"/>
      <c r="I54" s="37"/>
      <c r="J54" s="49"/>
      <c r="K54" s="49"/>
      <c r="L54" s="70"/>
      <c r="M54" s="3"/>
      <c r="N54" s="3"/>
      <c r="O54" s="3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4.25" customHeight="1" x14ac:dyDescent="0.2">
      <c r="A55" s="36"/>
      <c r="B55" s="48" t="s">
        <v>103</v>
      </c>
      <c r="C55" s="110"/>
      <c r="D55" s="110"/>
      <c r="E55" s="110"/>
      <c r="F55" s="110"/>
      <c r="G55" s="110"/>
      <c r="H55" s="110"/>
      <c r="I55" s="37"/>
      <c r="J55" s="49"/>
      <c r="K55" s="49"/>
      <c r="L55" s="71"/>
      <c r="M55" s="3"/>
      <c r="N55" s="3"/>
      <c r="O55" s="3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4.25" customHeight="1" x14ac:dyDescent="0.2">
      <c r="A56" s="36"/>
      <c r="B56" s="48" t="s">
        <v>119</v>
      </c>
      <c r="C56" s="110"/>
      <c r="D56" s="110"/>
      <c r="E56" s="110"/>
      <c r="F56" s="110"/>
      <c r="G56" s="110"/>
      <c r="H56" s="110"/>
      <c r="I56" s="37"/>
      <c r="J56" s="49"/>
      <c r="K56" s="49"/>
      <c r="L56" s="72"/>
      <c r="M56" s="3"/>
      <c r="N56" s="3"/>
      <c r="O56" s="3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4.25" customHeight="1" x14ac:dyDescent="0.2">
      <c r="A57" s="36"/>
      <c r="B57" s="91" t="s">
        <v>121</v>
      </c>
      <c r="C57" s="122" t="s">
        <v>236</v>
      </c>
      <c r="D57" s="122"/>
      <c r="E57" s="122"/>
      <c r="F57" s="122"/>
      <c r="G57" s="122"/>
      <c r="H57" s="122"/>
      <c r="I57" s="92">
        <v>60</v>
      </c>
      <c r="J57" s="93">
        <v>170</v>
      </c>
      <c r="K57" s="93">
        <f>I57*J57</f>
        <v>10200</v>
      </c>
      <c r="L57" s="3"/>
      <c r="M57" s="3"/>
      <c r="N57" s="3"/>
      <c r="O57" s="3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4.25" customHeight="1" x14ac:dyDescent="0.2">
      <c r="A58" s="36"/>
      <c r="B58" s="106" t="s">
        <v>133</v>
      </c>
      <c r="C58" s="106"/>
      <c r="D58" s="106"/>
      <c r="E58" s="106"/>
      <c r="F58" s="106"/>
      <c r="G58" s="106"/>
      <c r="H58" s="106"/>
      <c r="I58" s="106"/>
      <c r="J58" s="106"/>
      <c r="K58" s="52">
        <f>SUM(K51:K57)</f>
        <v>10200</v>
      </c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3"/>
    </row>
    <row r="59" spans="1:27" ht="14.25" customHeight="1" x14ac:dyDescent="0.2">
      <c r="A59" s="36"/>
      <c r="B59" s="2"/>
      <c r="C59" s="54"/>
      <c r="D59" s="54"/>
      <c r="E59" s="54"/>
      <c r="F59" s="54"/>
      <c r="G59" s="54"/>
      <c r="H59" s="54"/>
      <c r="I59" s="64"/>
      <c r="J59" s="65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3"/>
    </row>
    <row r="60" spans="1:27" ht="14.25" customHeight="1" x14ac:dyDescent="0.2">
      <c r="A60" s="36"/>
      <c r="B60" s="109" t="s">
        <v>134</v>
      </c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3"/>
    </row>
    <row r="61" spans="1:27" ht="12.75" customHeight="1" x14ac:dyDescent="0.2">
      <c r="A61" s="36"/>
      <c r="B61" s="106" t="s">
        <v>135</v>
      </c>
      <c r="C61" s="106"/>
      <c r="D61" s="106"/>
      <c r="E61" s="106"/>
      <c r="F61" s="106"/>
      <c r="G61" s="106"/>
      <c r="H61" s="106"/>
      <c r="I61" s="106"/>
      <c r="J61" s="48" t="s">
        <v>98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3"/>
    </row>
    <row r="62" spans="1:27" ht="12.75" customHeight="1" x14ac:dyDescent="0.2">
      <c r="A62" s="36"/>
      <c r="B62" s="48" t="s">
        <v>136</v>
      </c>
      <c r="C62" s="110" t="s">
        <v>137</v>
      </c>
      <c r="D62" s="110"/>
      <c r="E62" s="110"/>
      <c r="F62" s="110"/>
      <c r="G62" s="110"/>
      <c r="H62" s="110"/>
      <c r="I62" s="110"/>
      <c r="J62" s="49">
        <f>J36</f>
        <v>0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3"/>
    </row>
    <row r="63" spans="1:27" ht="14.25" customHeight="1" x14ac:dyDescent="0.2">
      <c r="A63" s="36"/>
      <c r="B63" s="48" t="s">
        <v>138</v>
      </c>
      <c r="C63" s="110" t="s">
        <v>139</v>
      </c>
      <c r="D63" s="110"/>
      <c r="E63" s="110"/>
      <c r="F63" s="110"/>
      <c r="G63" s="110"/>
      <c r="H63" s="110"/>
      <c r="I63" s="110"/>
      <c r="J63" s="49">
        <f>J48</f>
        <v>0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3"/>
    </row>
    <row r="64" spans="1:27" ht="14.25" customHeight="1" x14ac:dyDescent="0.2">
      <c r="A64" s="36"/>
      <c r="B64" s="48" t="s">
        <v>140</v>
      </c>
      <c r="C64" s="110" t="s">
        <v>141</v>
      </c>
      <c r="D64" s="110"/>
      <c r="E64" s="110"/>
      <c r="F64" s="110"/>
      <c r="G64" s="110"/>
      <c r="H64" s="110"/>
      <c r="I64" s="110"/>
      <c r="J64" s="49">
        <f>K58</f>
        <v>10200</v>
      </c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3"/>
    </row>
    <row r="65" spans="1:27" ht="14.25" customHeight="1" x14ac:dyDescent="0.2">
      <c r="A65" s="66"/>
      <c r="B65" s="106" t="s">
        <v>142</v>
      </c>
      <c r="C65" s="106"/>
      <c r="D65" s="106"/>
      <c r="E65" s="106"/>
      <c r="F65" s="106"/>
      <c r="G65" s="106"/>
      <c r="H65" s="106"/>
      <c r="I65" s="106"/>
      <c r="J65" s="52">
        <f>SUM(J62:J64)</f>
        <v>10200</v>
      </c>
      <c r="K65" s="53"/>
      <c r="L65" s="68"/>
      <c r="M65" s="68"/>
      <c r="N65" s="68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33"/>
    </row>
    <row r="66" spans="1:27" ht="14.25" customHeight="1" x14ac:dyDescent="0.2">
      <c r="A66" s="36"/>
      <c r="B66" s="117"/>
      <c r="C66" s="117"/>
      <c r="D66" s="117"/>
      <c r="E66" s="117"/>
      <c r="F66" s="117"/>
      <c r="G66" s="117"/>
      <c r="H66" s="117"/>
      <c r="I66" s="117"/>
      <c r="J66" s="117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3"/>
    </row>
    <row r="67" spans="1:27" ht="14.25" customHeight="1" x14ac:dyDescent="0.2">
      <c r="A67" s="36"/>
      <c r="B67" s="73"/>
      <c r="C67" s="73"/>
      <c r="D67" s="73"/>
      <c r="E67" s="73"/>
      <c r="F67" s="73"/>
      <c r="G67" s="73"/>
      <c r="H67" s="73"/>
      <c r="I67" s="73"/>
      <c r="J67" s="73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3"/>
    </row>
    <row r="68" spans="1:27" ht="14.25" customHeight="1" x14ac:dyDescent="0.2">
      <c r="A68" s="36"/>
      <c r="B68" s="109" t="s">
        <v>143</v>
      </c>
      <c r="C68" s="109"/>
      <c r="D68" s="109"/>
      <c r="E68" s="109"/>
      <c r="F68" s="109"/>
      <c r="G68" s="109"/>
      <c r="H68" s="109"/>
      <c r="I68" s="109"/>
      <c r="J68" s="109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3"/>
    </row>
    <row r="69" spans="1:27" ht="14.25" customHeight="1" x14ac:dyDescent="0.2">
      <c r="A69" s="36"/>
      <c r="B69" s="48">
        <v>3</v>
      </c>
      <c r="C69" s="106" t="s">
        <v>144</v>
      </c>
      <c r="D69" s="106"/>
      <c r="E69" s="106"/>
      <c r="F69" s="106"/>
      <c r="G69" s="106"/>
      <c r="H69" s="106"/>
      <c r="I69" s="48" t="s">
        <v>97</v>
      </c>
      <c r="J69" s="48" t="s">
        <v>98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3"/>
    </row>
    <row r="70" spans="1:27" ht="14.25" customHeight="1" x14ac:dyDescent="0.2">
      <c r="A70" s="36"/>
      <c r="B70" s="106" t="s">
        <v>108</v>
      </c>
      <c r="C70" s="106"/>
      <c r="D70" s="106"/>
      <c r="E70" s="106"/>
      <c r="F70" s="106"/>
      <c r="G70" s="106"/>
      <c r="H70" s="106"/>
      <c r="I70" s="106"/>
      <c r="J70" s="62"/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3"/>
    </row>
    <row r="71" spans="1:27" ht="14.25" customHeight="1" x14ac:dyDescent="0.2">
      <c r="A71" s="36"/>
      <c r="B71" s="48" t="s">
        <v>70</v>
      </c>
      <c r="C71" s="110" t="s">
        <v>145</v>
      </c>
      <c r="D71" s="110"/>
      <c r="E71" s="110"/>
      <c r="F71" s="110"/>
      <c r="G71" s="110"/>
      <c r="H71" s="110"/>
      <c r="I71" s="131"/>
      <c r="J71" s="128"/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3"/>
    </row>
    <row r="72" spans="1:27" ht="14.25" customHeight="1" x14ac:dyDescent="0.2">
      <c r="A72" s="36"/>
      <c r="B72" s="48" t="s">
        <v>72</v>
      </c>
      <c r="C72" s="110" t="s">
        <v>146</v>
      </c>
      <c r="D72" s="110"/>
      <c r="E72" s="110"/>
      <c r="F72" s="110"/>
      <c r="G72" s="110"/>
      <c r="H72" s="110"/>
      <c r="I72" s="131"/>
      <c r="J72" s="128"/>
      <c r="K72" s="5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3"/>
    </row>
    <row r="73" spans="1:27" ht="14.25" customHeight="1" x14ac:dyDescent="0.2">
      <c r="A73" s="36"/>
      <c r="B73" s="48" t="s">
        <v>75</v>
      </c>
      <c r="C73" s="110" t="s">
        <v>147</v>
      </c>
      <c r="D73" s="110"/>
      <c r="E73" s="110"/>
      <c r="F73" s="110"/>
      <c r="G73" s="110"/>
      <c r="H73" s="110"/>
      <c r="I73" s="131"/>
      <c r="J73" s="128"/>
      <c r="K73" s="94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3"/>
    </row>
    <row r="74" spans="1:27" ht="14.25" customHeight="1" x14ac:dyDescent="0.2">
      <c r="A74" s="36"/>
      <c r="B74" s="48" t="s">
        <v>78</v>
      </c>
      <c r="C74" s="110" t="s">
        <v>149</v>
      </c>
      <c r="D74" s="110"/>
      <c r="E74" s="110"/>
      <c r="F74" s="110"/>
      <c r="G74" s="110"/>
      <c r="H74" s="110"/>
      <c r="I74" s="131"/>
      <c r="J74" s="128"/>
      <c r="K74" s="75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3"/>
    </row>
    <row r="75" spans="1:27" ht="14.25" customHeight="1" x14ac:dyDescent="0.2">
      <c r="A75" s="3"/>
      <c r="B75" s="48" t="s">
        <v>103</v>
      </c>
      <c r="C75" s="110" t="s">
        <v>150</v>
      </c>
      <c r="D75" s="110"/>
      <c r="E75" s="110"/>
      <c r="F75" s="110"/>
      <c r="G75" s="110"/>
      <c r="H75" s="110"/>
      <c r="I75" s="131"/>
      <c r="J75" s="128"/>
      <c r="K75" s="5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3"/>
    </row>
    <row r="76" spans="1:27" ht="14.25" customHeight="1" x14ac:dyDescent="0.2">
      <c r="A76" s="36"/>
      <c r="B76" s="106" t="s">
        <v>151</v>
      </c>
      <c r="C76" s="106"/>
      <c r="D76" s="106"/>
      <c r="E76" s="106"/>
      <c r="F76" s="106"/>
      <c r="G76" s="106"/>
      <c r="H76" s="106"/>
      <c r="I76" s="57">
        <f>SUM(I71:I75)</f>
        <v>0</v>
      </c>
      <c r="J76" s="52"/>
      <c r="K76" s="5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3"/>
    </row>
    <row r="77" spans="1:27" ht="14.25" customHeight="1" x14ac:dyDescent="0.2">
      <c r="A77" s="66"/>
      <c r="B77" s="116"/>
      <c r="C77" s="116"/>
      <c r="D77" s="116"/>
      <c r="E77" s="116"/>
      <c r="F77" s="116"/>
      <c r="G77" s="116"/>
      <c r="H77" s="116"/>
      <c r="I77" s="116"/>
      <c r="J77" s="116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33"/>
    </row>
    <row r="78" spans="1:27" ht="14.25" customHeight="1" x14ac:dyDescent="0.2">
      <c r="A78" s="66"/>
      <c r="B78" s="54"/>
      <c r="C78" s="54"/>
      <c r="D78" s="54"/>
      <c r="E78" s="54"/>
      <c r="F78" s="54"/>
      <c r="G78" s="54"/>
      <c r="H78" s="54"/>
      <c r="I78" s="54"/>
      <c r="J78" s="54"/>
      <c r="K78" s="68"/>
      <c r="L78" s="68"/>
      <c r="M78" s="68"/>
      <c r="N78" s="68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33"/>
    </row>
    <row r="79" spans="1:27" ht="14.25" customHeight="1" x14ac:dyDescent="0.2">
      <c r="A79" s="36"/>
      <c r="B79" s="109" t="s">
        <v>152</v>
      </c>
      <c r="C79" s="109"/>
      <c r="D79" s="109"/>
      <c r="E79" s="109"/>
      <c r="F79" s="109"/>
      <c r="G79" s="109"/>
      <c r="H79" s="109"/>
      <c r="I79" s="109"/>
      <c r="J79" s="109"/>
      <c r="K79" s="3"/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3"/>
    </row>
    <row r="80" spans="1:27" ht="14.25" customHeight="1" x14ac:dyDescent="0.2">
      <c r="A80" s="3"/>
      <c r="B80" s="106" t="s">
        <v>153</v>
      </c>
      <c r="C80" s="106"/>
      <c r="D80" s="106"/>
      <c r="E80" s="106"/>
      <c r="F80" s="106"/>
      <c r="G80" s="106"/>
      <c r="H80" s="106"/>
      <c r="I80" s="48" t="s">
        <v>97</v>
      </c>
      <c r="J80" s="48" t="s">
        <v>98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"/>
    </row>
    <row r="81" spans="1:27" ht="14.25" customHeight="1" x14ac:dyDescent="0.2">
      <c r="A81" s="36"/>
      <c r="B81" s="112" t="s">
        <v>108</v>
      </c>
      <c r="C81" s="112"/>
      <c r="D81" s="112"/>
      <c r="E81" s="112"/>
      <c r="F81" s="112"/>
      <c r="G81" s="112"/>
      <c r="H81" s="112"/>
      <c r="I81" s="112"/>
      <c r="J81" s="76"/>
      <c r="K81" s="3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3"/>
    </row>
    <row r="82" spans="1:27" ht="14.25" customHeight="1" x14ac:dyDescent="0.2">
      <c r="A82" s="36"/>
      <c r="B82" s="48" t="s">
        <v>70</v>
      </c>
      <c r="C82" s="110" t="s">
        <v>154</v>
      </c>
      <c r="D82" s="110"/>
      <c r="E82" s="110"/>
      <c r="F82" s="110"/>
      <c r="G82" s="110"/>
      <c r="H82" s="110"/>
      <c r="I82" s="51"/>
      <c r="J82" s="49"/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3"/>
    </row>
    <row r="83" spans="1:27" ht="12.75" customHeight="1" x14ac:dyDescent="0.2">
      <c r="A83" s="36"/>
      <c r="B83" s="48" t="s">
        <v>72</v>
      </c>
      <c r="C83" s="110" t="s">
        <v>155</v>
      </c>
      <c r="D83" s="110"/>
      <c r="E83" s="110"/>
      <c r="F83" s="110"/>
      <c r="G83" s="110"/>
      <c r="H83" s="110"/>
      <c r="I83" s="51"/>
      <c r="J83" s="49"/>
      <c r="K83" s="77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3"/>
    </row>
    <row r="84" spans="1:27" ht="14.25" customHeight="1" x14ac:dyDescent="0.2">
      <c r="A84" s="36"/>
      <c r="B84" s="48" t="s">
        <v>75</v>
      </c>
      <c r="C84" s="110" t="s">
        <v>156</v>
      </c>
      <c r="D84" s="110"/>
      <c r="E84" s="110"/>
      <c r="F84" s="110"/>
      <c r="G84" s="110"/>
      <c r="H84" s="110"/>
      <c r="I84" s="51"/>
      <c r="J84" s="49"/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3"/>
    </row>
    <row r="85" spans="1:27" ht="12.75" customHeight="1" x14ac:dyDescent="0.2">
      <c r="A85" s="36"/>
      <c r="B85" s="48" t="s">
        <v>78</v>
      </c>
      <c r="C85" s="113" t="s">
        <v>157</v>
      </c>
      <c r="D85" s="113"/>
      <c r="E85" s="113"/>
      <c r="F85" s="113"/>
      <c r="G85" s="113"/>
      <c r="H85" s="113"/>
      <c r="I85" s="51"/>
      <c r="J85" s="49"/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3"/>
    </row>
    <row r="86" spans="1:27" ht="14.25" customHeight="1" x14ac:dyDescent="0.2">
      <c r="A86" s="36"/>
      <c r="B86" s="48" t="s">
        <v>103</v>
      </c>
      <c r="C86" s="110" t="s">
        <v>158</v>
      </c>
      <c r="D86" s="110"/>
      <c r="E86" s="110"/>
      <c r="F86" s="110"/>
      <c r="G86" s="110"/>
      <c r="H86" s="110"/>
      <c r="I86" s="51"/>
      <c r="J86" s="49"/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3"/>
    </row>
    <row r="87" spans="1:27" ht="14.25" customHeight="1" x14ac:dyDescent="0.2">
      <c r="A87" s="36"/>
      <c r="B87" s="48" t="s">
        <v>119</v>
      </c>
      <c r="C87" s="114" t="s">
        <v>159</v>
      </c>
      <c r="D87" s="114"/>
      <c r="E87" s="114"/>
      <c r="F87" s="114"/>
      <c r="G87" s="114"/>
      <c r="H87" s="114"/>
      <c r="I87" s="51"/>
      <c r="J87" s="49"/>
      <c r="K87" s="5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3"/>
    </row>
    <row r="88" spans="1:27" ht="14.25" customHeight="1" x14ac:dyDescent="0.2">
      <c r="A88" s="66"/>
      <c r="B88" s="106" t="s">
        <v>160</v>
      </c>
      <c r="C88" s="106"/>
      <c r="D88" s="106"/>
      <c r="E88" s="106"/>
      <c r="F88" s="106"/>
      <c r="G88" s="106"/>
      <c r="H88" s="106"/>
      <c r="I88" s="57">
        <f>SUM(I82:I87)</f>
        <v>0</v>
      </c>
      <c r="J88" s="52"/>
      <c r="K88" s="53"/>
      <c r="L88" s="68"/>
      <c r="M88" s="68"/>
      <c r="N88" s="68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33"/>
    </row>
    <row r="89" spans="1:27" ht="16.5" customHeight="1" x14ac:dyDescent="0.2">
      <c r="A89" s="36"/>
      <c r="B89" s="115"/>
      <c r="C89" s="115"/>
      <c r="D89" s="115"/>
      <c r="E89" s="115"/>
      <c r="F89" s="115"/>
      <c r="G89" s="115"/>
      <c r="H89" s="115"/>
      <c r="I89" s="115"/>
      <c r="J89" s="115"/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3"/>
    </row>
    <row r="90" spans="1:27" ht="12.75" customHeight="1" x14ac:dyDescent="0.2">
      <c r="A90" s="36"/>
      <c r="B90" s="106" t="s">
        <v>161</v>
      </c>
      <c r="C90" s="106"/>
      <c r="D90" s="106"/>
      <c r="E90" s="106"/>
      <c r="F90" s="106"/>
      <c r="G90" s="106"/>
      <c r="H90" s="106"/>
      <c r="I90" s="48" t="s">
        <v>97</v>
      </c>
      <c r="J90" s="48" t="s">
        <v>98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3"/>
    </row>
    <row r="91" spans="1:27" ht="12.75" customHeight="1" x14ac:dyDescent="0.2">
      <c r="A91" s="36"/>
      <c r="B91" s="107" t="s">
        <v>108</v>
      </c>
      <c r="C91" s="107"/>
      <c r="D91" s="107"/>
      <c r="E91" s="107"/>
      <c r="F91" s="107"/>
      <c r="G91" s="107"/>
      <c r="H91" s="107"/>
      <c r="I91" s="107"/>
      <c r="J91" s="78"/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3"/>
    </row>
    <row r="92" spans="1:27" ht="12.75" customHeight="1" x14ac:dyDescent="0.2">
      <c r="A92" s="36"/>
      <c r="B92" s="48" t="s">
        <v>70</v>
      </c>
      <c r="C92" s="110" t="s">
        <v>162</v>
      </c>
      <c r="D92" s="110"/>
      <c r="E92" s="110"/>
      <c r="F92" s="110"/>
      <c r="G92" s="110"/>
      <c r="H92" s="110"/>
      <c r="I92" s="51"/>
      <c r="J92" s="49"/>
      <c r="K92" s="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3"/>
    </row>
    <row r="93" spans="1:27" ht="14.25" customHeight="1" x14ac:dyDescent="0.2">
      <c r="A93" s="36"/>
      <c r="B93" s="106" t="s">
        <v>163</v>
      </c>
      <c r="C93" s="106"/>
      <c r="D93" s="106"/>
      <c r="E93" s="106"/>
      <c r="F93" s="106"/>
      <c r="G93" s="106"/>
      <c r="H93" s="106"/>
      <c r="I93" s="57"/>
      <c r="J93" s="52"/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3"/>
    </row>
    <row r="94" spans="1:27" ht="16.5" customHeight="1" x14ac:dyDescent="0.2">
      <c r="A94" s="36"/>
      <c r="B94" s="79"/>
      <c r="C94" s="79"/>
      <c r="D94" s="79"/>
      <c r="E94" s="79"/>
      <c r="F94" s="79"/>
      <c r="G94" s="79"/>
      <c r="H94" s="79"/>
      <c r="I94" s="79"/>
      <c r="J94" s="7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3"/>
    </row>
    <row r="95" spans="1:27" ht="14.25" customHeight="1" x14ac:dyDescent="0.2">
      <c r="A95" s="36"/>
      <c r="B95" s="109" t="s">
        <v>164</v>
      </c>
      <c r="C95" s="109"/>
      <c r="D95" s="109"/>
      <c r="E95" s="109"/>
      <c r="F95" s="109"/>
      <c r="G95" s="109"/>
      <c r="H95" s="109"/>
      <c r="I95" s="109"/>
      <c r="J95" s="109"/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3"/>
    </row>
    <row r="96" spans="1:27" ht="12.75" customHeight="1" x14ac:dyDescent="0.2">
      <c r="A96" s="36"/>
      <c r="B96" s="106" t="s">
        <v>165</v>
      </c>
      <c r="C96" s="106"/>
      <c r="D96" s="106"/>
      <c r="E96" s="106"/>
      <c r="F96" s="106"/>
      <c r="G96" s="106"/>
      <c r="H96" s="106"/>
      <c r="I96" s="106"/>
      <c r="J96" s="48" t="s">
        <v>98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3"/>
    </row>
    <row r="97" spans="1:27" ht="12.75" customHeight="1" x14ac:dyDescent="0.2">
      <c r="A97" s="36"/>
      <c r="B97" s="48" t="s">
        <v>166</v>
      </c>
      <c r="C97" s="110" t="s">
        <v>155</v>
      </c>
      <c r="D97" s="110"/>
      <c r="E97" s="110"/>
      <c r="F97" s="110"/>
      <c r="G97" s="110"/>
      <c r="H97" s="110"/>
      <c r="I97" s="110"/>
      <c r="J97" s="49"/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3"/>
    </row>
    <row r="98" spans="1:27" ht="14.25" customHeight="1" x14ac:dyDescent="0.2">
      <c r="A98" s="36"/>
      <c r="B98" s="48" t="s">
        <v>167</v>
      </c>
      <c r="C98" s="110" t="s">
        <v>168</v>
      </c>
      <c r="D98" s="110"/>
      <c r="E98" s="110"/>
      <c r="F98" s="110"/>
      <c r="G98" s="110"/>
      <c r="H98" s="110"/>
      <c r="I98" s="110"/>
      <c r="J98" s="49"/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3"/>
    </row>
    <row r="99" spans="1:27" ht="14.25" customHeight="1" x14ac:dyDescent="0.2">
      <c r="A99" s="66"/>
      <c r="B99" s="106" t="s">
        <v>169</v>
      </c>
      <c r="C99" s="106"/>
      <c r="D99" s="106"/>
      <c r="E99" s="106"/>
      <c r="F99" s="106"/>
      <c r="G99" s="106"/>
      <c r="H99" s="106"/>
      <c r="I99" s="106"/>
      <c r="J99" s="52"/>
      <c r="K99" s="53"/>
      <c r="L99" s="68"/>
      <c r="M99" s="68"/>
      <c r="N99" s="68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33"/>
    </row>
    <row r="100" spans="1:27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3"/>
    </row>
    <row r="101" spans="1:27" ht="16.5" customHeight="1" x14ac:dyDescent="0.2">
      <c r="A101" s="36"/>
      <c r="B101" s="79"/>
      <c r="C101" s="79"/>
      <c r="D101" s="79"/>
      <c r="E101" s="79"/>
      <c r="F101" s="79"/>
      <c r="G101" s="79"/>
      <c r="H101" s="79"/>
      <c r="I101" s="79"/>
      <c r="J101" s="7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3"/>
    </row>
    <row r="102" spans="1:27" ht="14.25" customHeight="1" x14ac:dyDescent="0.2">
      <c r="A102" s="36"/>
      <c r="B102" s="109" t="s">
        <v>170</v>
      </c>
      <c r="C102" s="109"/>
      <c r="D102" s="109"/>
      <c r="E102" s="109"/>
      <c r="F102" s="109"/>
      <c r="G102" s="109"/>
      <c r="H102" s="109"/>
      <c r="I102" s="109"/>
      <c r="J102" s="10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3"/>
    </row>
    <row r="103" spans="1:27" ht="14.25" customHeight="1" x14ac:dyDescent="0.2">
      <c r="A103" s="36"/>
      <c r="B103" s="48">
        <v>5</v>
      </c>
      <c r="C103" s="106" t="s">
        <v>171</v>
      </c>
      <c r="D103" s="106"/>
      <c r="E103" s="106"/>
      <c r="F103" s="106"/>
      <c r="G103" s="106"/>
      <c r="H103" s="106"/>
      <c r="I103" s="48"/>
      <c r="J103" s="48" t="s">
        <v>98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3"/>
    </row>
    <row r="104" spans="1:27" ht="14.25" customHeight="1" x14ac:dyDescent="0.2">
      <c r="A104" s="36"/>
      <c r="B104" s="48" t="s">
        <v>70</v>
      </c>
      <c r="C104" s="110" t="s">
        <v>172</v>
      </c>
      <c r="D104" s="110"/>
      <c r="E104" s="110"/>
      <c r="F104" s="110"/>
      <c r="G104" s="110"/>
      <c r="H104" s="110"/>
      <c r="I104" s="49"/>
      <c r="J104" s="49"/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3"/>
    </row>
    <row r="105" spans="1:27" ht="14.25" customHeight="1" x14ac:dyDescent="0.2">
      <c r="A105" s="36"/>
      <c r="B105" s="48" t="s">
        <v>72</v>
      </c>
      <c r="C105" s="110" t="s">
        <v>173</v>
      </c>
      <c r="D105" s="110"/>
      <c r="E105" s="110"/>
      <c r="F105" s="110"/>
      <c r="G105" s="110"/>
      <c r="H105" s="110"/>
      <c r="I105" s="80"/>
      <c r="J105" s="49"/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3"/>
    </row>
    <row r="106" spans="1:27" ht="12.75" customHeight="1" x14ac:dyDescent="0.2">
      <c r="A106" s="36"/>
      <c r="B106" s="81" t="s">
        <v>75</v>
      </c>
      <c r="C106" s="110" t="s">
        <v>174</v>
      </c>
      <c r="D106" s="110"/>
      <c r="E106" s="110"/>
      <c r="F106" s="110"/>
      <c r="G106" s="110"/>
      <c r="H106" s="110"/>
      <c r="I106" s="82"/>
      <c r="J106" s="49"/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3"/>
    </row>
    <row r="107" spans="1:27" ht="14.25" customHeight="1" x14ac:dyDescent="0.2">
      <c r="A107" s="36"/>
      <c r="B107" s="81" t="s">
        <v>78</v>
      </c>
      <c r="C107" s="110" t="s">
        <v>175</v>
      </c>
      <c r="D107" s="110"/>
      <c r="E107" s="110"/>
      <c r="F107" s="110"/>
      <c r="G107" s="110"/>
      <c r="H107" s="110"/>
      <c r="I107" s="82"/>
      <c r="J107" s="49"/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3"/>
    </row>
    <row r="108" spans="1:27" ht="14.25" customHeight="1" x14ac:dyDescent="0.2">
      <c r="A108" s="36"/>
      <c r="B108" s="106" t="s">
        <v>176</v>
      </c>
      <c r="C108" s="106"/>
      <c r="D108" s="106"/>
      <c r="E108" s="106"/>
      <c r="F108" s="106"/>
      <c r="G108" s="106"/>
      <c r="H108" s="106"/>
      <c r="I108" s="83"/>
      <c r="J108" s="52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3"/>
    </row>
    <row r="109" spans="1:27" ht="16.5" customHeight="1" x14ac:dyDescent="0.2">
      <c r="A109" s="36"/>
      <c r="B109" s="111"/>
      <c r="C109" s="111"/>
      <c r="D109" s="111"/>
      <c r="E109" s="111"/>
      <c r="F109" s="111"/>
      <c r="G109" s="111"/>
      <c r="H109" s="111"/>
      <c r="I109" s="111"/>
      <c r="J109" s="111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3"/>
    </row>
    <row r="110" spans="1:27" ht="16.5" customHeight="1" x14ac:dyDescent="0.2">
      <c r="A110" s="36"/>
      <c r="B110" s="79"/>
      <c r="C110" s="79"/>
      <c r="D110" s="79"/>
      <c r="E110" s="79"/>
      <c r="F110" s="79"/>
      <c r="G110" s="79"/>
      <c r="H110" s="79"/>
      <c r="I110" s="79"/>
      <c r="J110" s="79"/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3"/>
    </row>
    <row r="111" spans="1:27" ht="14.25" customHeight="1" x14ac:dyDescent="0.2">
      <c r="A111" s="36"/>
      <c r="B111" s="109" t="s">
        <v>177</v>
      </c>
      <c r="C111" s="109"/>
      <c r="D111" s="109"/>
      <c r="E111" s="109"/>
      <c r="F111" s="109"/>
      <c r="G111" s="109"/>
      <c r="H111" s="109"/>
      <c r="I111" s="109"/>
      <c r="J111" s="109"/>
      <c r="K111" s="53"/>
      <c r="L111" s="77"/>
      <c r="M111" s="77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3"/>
    </row>
    <row r="112" spans="1:27" ht="14.25" customHeight="1" x14ac:dyDescent="0.2">
      <c r="A112" s="36"/>
      <c r="B112" s="48">
        <v>6</v>
      </c>
      <c r="C112" s="106" t="s">
        <v>178</v>
      </c>
      <c r="D112" s="106"/>
      <c r="E112" s="106"/>
      <c r="F112" s="106"/>
      <c r="G112" s="106"/>
      <c r="H112" s="106"/>
      <c r="I112" s="48" t="s">
        <v>97</v>
      </c>
      <c r="J112" s="48" t="s">
        <v>98</v>
      </c>
      <c r="K112" s="5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3"/>
    </row>
    <row r="113" spans="1:27" ht="12.75" customHeight="1" x14ac:dyDescent="0.2">
      <c r="A113" s="36"/>
      <c r="B113" s="48" t="s">
        <v>70</v>
      </c>
      <c r="C113" s="110" t="s">
        <v>179</v>
      </c>
      <c r="D113" s="110"/>
      <c r="E113" s="110"/>
      <c r="F113" s="110"/>
      <c r="G113" s="110"/>
      <c r="H113" s="110"/>
      <c r="I113" s="63">
        <v>0</v>
      </c>
      <c r="J113" s="49">
        <f>J130*I113</f>
        <v>0</v>
      </c>
      <c r="K113" s="84"/>
      <c r="L113" s="39"/>
      <c r="M113" s="39"/>
      <c r="N113" s="5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3"/>
    </row>
    <row r="114" spans="1:27" ht="14.25" customHeight="1" x14ac:dyDescent="0.2">
      <c r="A114" s="36"/>
      <c r="B114" s="48" t="s">
        <v>72</v>
      </c>
      <c r="C114" s="110" t="s">
        <v>180</v>
      </c>
      <c r="D114" s="110"/>
      <c r="E114" s="110"/>
      <c r="F114" s="110"/>
      <c r="G114" s="110"/>
      <c r="H114" s="110"/>
      <c r="I114" s="63">
        <v>0</v>
      </c>
      <c r="J114" s="49">
        <f>(J130+J113)*I114</f>
        <v>0</v>
      </c>
      <c r="K114" s="84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3"/>
    </row>
    <row r="115" spans="1:27" ht="14.25" customHeight="1" x14ac:dyDescent="0.2">
      <c r="A115" s="36"/>
      <c r="B115" s="48" t="s">
        <v>75</v>
      </c>
      <c r="C115" s="106" t="s">
        <v>181</v>
      </c>
      <c r="D115" s="106"/>
      <c r="E115" s="106"/>
      <c r="F115" s="106"/>
      <c r="G115" s="106"/>
      <c r="H115" s="106"/>
      <c r="I115" s="51"/>
      <c r="J115" s="49"/>
      <c r="K115" s="39"/>
      <c r="L115" s="39"/>
      <c r="M115" s="39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3"/>
    </row>
    <row r="116" spans="1:27" ht="14.25" customHeight="1" x14ac:dyDescent="0.2">
      <c r="A116" s="36"/>
      <c r="B116" s="48" t="s">
        <v>182</v>
      </c>
      <c r="C116" s="110" t="s">
        <v>183</v>
      </c>
      <c r="D116" s="110"/>
      <c r="E116" s="110"/>
      <c r="F116" s="110"/>
      <c r="G116" s="110"/>
      <c r="H116" s="110"/>
      <c r="I116" s="90">
        <v>6.4999999999999997E-3</v>
      </c>
      <c r="J116" s="49">
        <f>(($J$130+$J$113+$J$114)/(1-($I$116+$I$117+$I$118))*I116)</f>
        <v>71.023031601499738</v>
      </c>
      <c r="K116" s="84" t="s">
        <v>237</v>
      </c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3"/>
    </row>
    <row r="117" spans="1:27" ht="14.25" customHeight="1" x14ac:dyDescent="0.2">
      <c r="A117" s="36"/>
      <c r="B117" s="48" t="s">
        <v>184</v>
      </c>
      <c r="C117" s="110" t="s">
        <v>185</v>
      </c>
      <c r="D117" s="110"/>
      <c r="E117" s="110"/>
      <c r="F117" s="110"/>
      <c r="G117" s="110"/>
      <c r="H117" s="110"/>
      <c r="I117" s="90">
        <v>0.03</v>
      </c>
      <c r="J117" s="49">
        <f>(($J$130+$J$113+$J$114)/(1-($I$116+$I$117+$I$118))*I117)</f>
        <v>327.79860739153725</v>
      </c>
      <c r="K117" s="84" t="s">
        <v>237</v>
      </c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3"/>
    </row>
    <row r="118" spans="1:27" ht="14.25" customHeight="1" x14ac:dyDescent="0.2">
      <c r="A118" s="36"/>
      <c r="B118" s="48" t="s">
        <v>186</v>
      </c>
      <c r="C118" s="110" t="s">
        <v>187</v>
      </c>
      <c r="D118" s="110"/>
      <c r="E118" s="110"/>
      <c r="F118" s="110"/>
      <c r="G118" s="110"/>
      <c r="H118" s="110"/>
      <c r="I118" s="51">
        <v>0.03</v>
      </c>
      <c r="J118" s="49">
        <f>(($J$130+$J$113+$J$114)/(1-($I$116+$I$117+$I$118))*I118)</f>
        <v>327.79860739153725</v>
      </c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3"/>
    </row>
    <row r="119" spans="1:27" ht="14.25" customHeight="1" x14ac:dyDescent="0.2">
      <c r="A119" s="36"/>
      <c r="B119" s="48" t="s">
        <v>78</v>
      </c>
      <c r="C119" s="137" t="s">
        <v>175</v>
      </c>
      <c r="D119" s="137"/>
      <c r="E119" s="137"/>
      <c r="F119" s="137"/>
      <c r="G119" s="137"/>
      <c r="H119" s="137"/>
      <c r="I119" s="131"/>
      <c r="J119" s="128"/>
      <c r="K119" s="53"/>
      <c r="L119" s="5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3"/>
    </row>
    <row r="120" spans="1:27" ht="14.25" customHeight="1" x14ac:dyDescent="0.2">
      <c r="A120" s="36"/>
      <c r="B120" s="106" t="s">
        <v>188</v>
      </c>
      <c r="C120" s="106"/>
      <c r="D120" s="106"/>
      <c r="E120" s="106"/>
      <c r="F120" s="106"/>
      <c r="G120" s="106"/>
      <c r="H120" s="106"/>
      <c r="I120" s="85">
        <f>SUM(I113:I119)</f>
        <v>6.6500000000000004E-2</v>
      </c>
      <c r="J120" s="52">
        <f>(SUM(J113:J119))</f>
        <v>726.62024638457422</v>
      </c>
      <c r="K120" s="53"/>
      <c r="L120" s="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3"/>
    </row>
    <row r="121" spans="1:27" ht="14.25" customHeight="1" x14ac:dyDescent="0.2">
      <c r="A121" s="36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3"/>
    </row>
    <row r="122" spans="1:27" ht="14.25" customHeight="1" x14ac:dyDescent="0.2">
      <c r="A122" s="36"/>
      <c r="B122" s="54"/>
      <c r="C122" s="54"/>
      <c r="D122" s="54"/>
      <c r="E122" s="54"/>
      <c r="F122" s="54"/>
      <c r="G122" s="54"/>
      <c r="H122" s="54"/>
      <c r="I122" s="86"/>
      <c r="J122" s="56"/>
      <c r="K122" s="5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3"/>
    </row>
    <row r="123" spans="1:27" ht="14.25" customHeight="1" x14ac:dyDescent="0.2">
      <c r="A123" s="36"/>
      <c r="B123" s="109" t="s">
        <v>189</v>
      </c>
      <c r="C123" s="109"/>
      <c r="D123" s="109"/>
      <c r="E123" s="109"/>
      <c r="F123" s="109"/>
      <c r="G123" s="109"/>
      <c r="H123" s="109"/>
      <c r="I123" s="109"/>
      <c r="J123" s="109"/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3"/>
    </row>
    <row r="124" spans="1:27" ht="14.25" customHeight="1" x14ac:dyDescent="0.2">
      <c r="A124" s="36"/>
      <c r="B124" s="106" t="s">
        <v>190</v>
      </c>
      <c r="C124" s="106"/>
      <c r="D124" s="106"/>
      <c r="E124" s="106"/>
      <c r="F124" s="106"/>
      <c r="G124" s="106"/>
      <c r="H124" s="106"/>
      <c r="I124" s="106"/>
      <c r="J124" s="48" t="s">
        <v>98</v>
      </c>
      <c r="K124" s="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3"/>
    </row>
    <row r="125" spans="1:27" ht="14.25" customHeight="1" x14ac:dyDescent="0.2">
      <c r="A125" s="36"/>
      <c r="B125" s="48" t="s">
        <v>70</v>
      </c>
      <c r="C125" s="110" t="str">
        <f>B21</f>
        <v>MÓDULO 1 - COMPOSIÇÃO DA REMUNERAÇÃO</v>
      </c>
      <c r="D125" s="110"/>
      <c r="E125" s="110"/>
      <c r="F125" s="110"/>
      <c r="G125" s="110"/>
      <c r="H125" s="110"/>
      <c r="I125" s="110"/>
      <c r="J125" s="49">
        <f>J28</f>
        <v>0</v>
      </c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3"/>
    </row>
    <row r="126" spans="1:27" ht="12.75" customHeight="1" x14ac:dyDescent="0.2">
      <c r="A126" s="36"/>
      <c r="B126" s="48" t="s">
        <v>72</v>
      </c>
      <c r="C126" s="110" t="str">
        <f>B31</f>
        <v>MÓDULO 2 – ENCARGOS E BENEFÍCIOS ANUAIS, MENSAIS E DIÁRIOS</v>
      </c>
      <c r="D126" s="110"/>
      <c r="E126" s="110"/>
      <c r="F126" s="110"/>
      <c r="G126" s="110"/>
      <c r="H126" s="110"/>
      <c r="I126" s="110"/>
      <c r="J126" s="49">
        <f>J65</f>
        <v>10200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3"/>
    </row>
    <row r="127" spans="1:27" ht="14.25" customHeight="1" x14ac:dyDescent="0.2">
      <c r="A127" s="36"/>
      <c r="B127" s="48" t="s">
        <v>75</v>
      </c>
      <c r="C127" s="110" t="str">
        <f>B68</f>
        <v>MÓDULO 3 – PROVISÃO PARA RESCISÃO</v>
      </c>
      <c r="D127" s="110"/>
      <c r="E127" s="110"/>
      <c r="F127" s="110"/>
      <c r="G127" s="110"/>
      <c r="H127" s="110"/>
      <c r="I127" s="110"/>
      <c r="J127" s="49">
        <f>J76</f>
        <v>0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3"/>
    </row>
    <row r="128" spans="1:27" ht="14.25" customHeight="1" x14ac:dyDescent="0.2">
      <c r="A128" s="36"/>
      <c r="B128" s="48" t="s">
        <v>78</v>
      </c>
      <c r="C128" s="110" t="str">
        <f>B79</f>
        <v>MÓDULO 4 – CUSTO DE REPOSIÇÃO DO PROFISSIONAL AUSENTE</v>
      </c>
      <c r="D128" s="110"/>
      <c r="E128" s="110"/>
      <c r="F128" s="110"/>
      <c r="G128" s="110"/>
      <c r="H128" s="110"/>
      <c r="I128" s="110"/>
      <c r="J128" s="49">
        <f>J99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3"/>
    </row>
    <row r="129" spans="1:27" ht="14.25" customHeight="1" x14ac:dyDescent="0.2">
      <c r="A129" s="36"/>
      <c r="B129" s="48" t="s">
        <v>103</v>
      </c>
      <c r="C129" s="110" t="str">
        <f>B102</f>
        <v>MÓDULO 5 – INSUMOS DIVERSOS</v>
      </c>
      <c r="D129" s="110"/>
      <c r="E129" s="110"/>
      <c r="F129" s="110"/>
      <c r="G129" s="110"/>
      <c r="H129" s="110"/>
      <c r="I129" s="110"/>
      <c r="J129" s="49">
        <f>J108</f>
        <v>0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3"/>
    </row>
    <row r="130" spans="1:27" ht="14.25" customHeight="1" x14ac:dyDescent="0.2">
      <c r="A130" s="36"/>
      <c r="B130" s="48"/>
      <c r="C130" s="106" t="s">
        <v>191</v>
      </c>
      <c r="D130" s="106"/>
      <c r="E130" s="106"/>
      <c r="F130" s="106"/>
      <c r="G130" s="106"/>
      <c r="H130" s="106"/>
      <c r="I130" s="106"/>
      <c r="J130" s="52">
        <f>(SUM(J125:J129))</f>
        <v>10200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3"/>
    </row>
    <row r="131" spans="1:27" ht="12.75" customHeight="1" x14ac:dyDescent="0.2">
      <c r="A131" s="36"/>
      <c r="B131" s="48" t="s">
        <v>119</v>
      </c>
      <c r="C131" s="110" t="str">
        <f>B111</f>
        <v>MÓDULO 6 – CUSTOS INDIRETOS, TRIBUTOS E LUCRO</v>
      </c>
      <c r="D131" s="110"/>
      <c r="E131" s="110"/>
      <c r="F131" s="110"/>
      <c r="G131" s="110"/>
      <c r="H131" s="110"/>
      <c r="I131" s="110"/>
      <c r="J131" s="49">
        <f>J120</f>
        <v>726.62024638457422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3"/>
    </row>
    <row r="132" spans="1:27" ht="14.25" customHeight="1" x14ac:dyDescent="0.2">
      <c r="A132" s="36"/>
      <c r="B132" s="106" t="s">
        <v>198</v>
      </c>
      <c r="C132" s="106"/>
      <c r="D132" s="106"/>
      <c r="E132" s="106"/>
      <c r="F132" s="106"/>
      <c r="G132" s="106"/>
      <c r="H132" s="106"/>
      <c r="I132" s="106"/>
      <c r="J132" s="52">
        <f>(SUM(J130:J131))</f>
        <v>10926.620246384575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3"/>
    </row>
    <row r="133" spans="1:27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/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3"/>
    </row>
    <row r="134" spans="1:27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/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3"/>
    </row>
    <row r="135" spans="1:27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3"/>
    </row>
    <row r="136" spans="1:27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3"/>
    </row>
    <row r="137" spans="1:27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3"/>
    </row>
    <row r="138" spans="1:27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3"/>
    </row>
    <row r="139" spans="1:27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3"/>
    </row>
    <row r="140" spans="1:27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3"/>
    </row>
    <row r="141" spans="1:27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3"/>
    </row>
    <row r="142" spans="1:27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3"/>
    </row>
    <row r="143" spans="1:27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3"/>
    </row>
    <row r="144" spans="1:27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3"/>
    </row>
    <row r="145" spans="1:27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3"/>
    </row>
    <row r="146" spans="1:27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3"/>
    </row>
    <row r="147" spans="1:27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3"/>
    </row>
    <row r="148" spans="1:27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3"/>
    </row>
    <row r="149" spans="1:27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3"/>
    </row>
    <row r="150" spans="1:27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3"/>
    </row>
    <row r="151" spans="1:27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3"/>
    </row>
    <row r="152" spans="1:27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3"/>
    </row>
    <row r="153" spans="1:27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3"/>
    </row>
    <row r="154" spans="1:27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3"/>
    </row>
    <row r="155" spans="1:27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3"/>
    </row>
    <row r="156" spans="1:27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3"/>
    </row>
    <row r="157" spans="1:27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3"/>
    </row>
    <row r="158" spans="1:27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3"/>
    </row>
    <row r="159" spans="1:27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3"/>
    </row>
    <row r="160" spans="1:27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3"/>
    </row>
    <row r="161" spans="1:27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3"/>
    </row>
    <row r="162" spans="1:27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3"/>
    </row>
    <row r="163" spans="1:27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3"/>
    </row>
    <row r="164" spans="1:27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3"/>
    </row>
    <row r="165" spans="1:27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3"/>
    </row>
    <row r="166" spans="1:27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3"/>
    </row>
    <row r="167" spans="1:27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3"/>
    </row>
    <row r="168" spans="1:27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3"/>
    </row>
    <row r="169" spans="1:27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3"/>
    </row>
    <row r="170" spans="1:27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3"/>
    </row>
    <row r="171" spans="1:27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3"/>
    </row>
    <row r="172" spans="1:27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3"/>
    </row>
    <row r="173" spans="1:27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3"/>
    </row>
    <row r="174" spans="1:27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3"/>
    </row>
    <row r="175" spans="1:27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3"/>
    </row>
    <row r="176" spans="1:27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3"/>
    </row>
    <row r="177" spans="1:27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3"/>
    </row>
    <row r="178" spans="1:27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3"/>
    </row>
    <row r="179" spans="1:27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3"/>
    </row>
    <row r="180" spans="1:27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3"/>
    </row>
    <row r="181" spans="1:27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3"/>
    </row>
    <row r="182" spans="1:27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3"/>
    </row>
    <row r="183" spans="1:27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3"/>
    </row>
    <row r="184" spans="1:27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3"/>
    </row>
    <row r="185" spans="1:27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3"/>
    </row>
    <row r="186" spans="1:27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3"/>
    </row>
    <row r="187" spans="1:27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3"/>
    </row>
    <row r="188" spans="1:27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3"/>
    </row>
    <row r="189" spans="1:27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3"/>
    </row>
    <row r="190" spans="1:27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3"/>
    </row>
    <row r="191" spans="1:27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3"/>
    </row>
    <row r="192" spans="1:27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3"/>
    </row>
    <row r="193" spans="1:27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3"/>
    </row>
    <row r="194" spans="1:27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3"/>
    </row>
    <row r="195" spans="1:27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3"/>
    </row>
    <row r="196" spans="1:27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3"/>
    </row>
    <row r="197" spans="1:27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3"/>
    </row>
    <row r="198" spans="1:27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3"/>
    </row>
    <row r="199" spans="1:27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3"/>
    </row>
    <row r="200" spans="1:27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3"/>
    </row>
    <row r="201" spans="1:27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3"/>
    </row>
    <row r="202" spans="1:27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3"/>
    </row>
    <row r="203" spans="1:27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3"/>
    </row>
    <row r="204" spans="1:27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3"/>
    </row>
    <row r="205" spans="1:27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3"/>
    </row>
    <row r="206" spans="1:27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3"/>
    </row>
    <row r="207" spans="1:27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3"/>
    </row>
    <row r="208" spans="1:27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3"/>
    </row>
    <row r="209" spans="1:27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3"/>
    </row>
    <row r="210" spans="1:27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3"/>
    </row>
    <row r="211" spans="1:27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3"/>
    </row>
    <row r="212" spans="1:27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3"/>
    </row>
    <row r="213" spans="1:27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3"/>
    </row>
    <row r="214" spans="1:27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3"/>
    </row>
    <row r="215" spans="1:27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3"/>
    </row>
    <row r="216" spans="1:27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3"/>
    </row>
    <row r="217" spans="1:27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3"/>
    </row>
    <row r="218" spans="1:27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3"/>
    </row>
    <row r="219" spans="1:27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3"/>
    </row>
    <row r="220" spans="1:27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3"/>
    </row>
    <row r="221" spans="1:27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3"/>
    </row>
    <row r="222" spans="1:27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3"/>
    </row>
    <row r="223" spans="1:27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3"/>
    </row>
    <row r="224" spans="1:27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3"/>
    </row>
    <row r="225" spans="1:27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3"/>
    </row>
    <row r="226" spans="1:27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3"/>
    </row>
    <row r="227" spans="1:27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3"/>
    </row>
    <row r="228" spans="1:27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3"/>
    </row>
    <row r="229" spans="1:27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3"/>
    </row>
    <row r="230" spans="1:27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3"/>
    </row>
    <row r="231" spans="1:27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3"/>
    </row>
    <row r="232" spans="1:27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3"/>
    </row>
    <row r="233" spans="1:27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3"/>
    </row>
    <row r="234" spans="1:27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3"/>
    </row>
    <row r="235" spans="1:27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3"/>
    </row>
    <row r="236" spans="1:27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3"/>
    </row>
    <row r="237" spans="1:27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3"/>
    </row>
    <row r="238" spans="1:27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3"/>
    </row>
    <row r="239" spans="1:27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3"/>
    </row>
    <row r="240" spans="1:27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3"/>
    </row>
    <row r="241" spans="1:27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3"/>
    </row>
    <row r="242" spans="1:27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3"/>
    </row>
    <row r="243" spans="1:27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3"/>
    </row>
    <row r="244" spans="1:27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3"/>
    </row>
    <row r="245" spans="1:27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3"/>
    </row>
    <row r="246" spans="1:27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3"/>
    </row>
    <row r="247" spans="1:27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3"/>
    </row>
    <row r="248" spans="1:27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3"/>
    </row>
    <row r="249" spans="1:27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3"/>
    </row>
    <row r="250" spans="1:27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3"/>
    </row>
    <row r="251" spans="1:27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3"/>
    </row>
    <row r="252" spans="1:27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3"/>
    </row>
    <row r="253" spans="1:27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3"/>
    </row>
    <row r="254" spans="1:27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3"/>
    </row>
    <row r="255" spans="1:27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3"/>
    </row>
    <row r="256" spans="1:27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3"/>
    </row>
    <row r="257" spans="1:27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3"/>
    </row>
    <row r="258" spans="1:27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3"/>
    </row>
    <row r="259" spans="1:27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3"/>
    </row>
    <row r="260" spans="1:27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3"/>
    </row>
    <row r="261" spans="1:27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3"/>
    </row>
    <row r="262" spans="1:27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3"/>
    </row>
    <row r="263" spans="1:27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ht="14.2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ht="14.2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14.2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14.2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14.2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4.2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14.2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4.2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14.2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4.2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14.2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14.2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4.2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14.2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4.2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14.2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4.2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14.2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ht="14.2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ht="14.2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ht="14.2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ht="14.2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ht="14.2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ht="14.2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ht="14.2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ht="14.2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ht="14.2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ht="14.2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ht="14.2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ht="14.2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ht="14.2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ht="14.2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ht="14.2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ht="14.2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ht="14.2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ht="14.2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ht="14.2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14.2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ht="14.2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14.2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4.2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ht="14.2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ht="14.2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ht="14.2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ht="14.2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ht="14.2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ht="14.2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ht="14.2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ht="14.2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ht="14.2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ht="14.2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ht="14.2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ht="14.2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ht="14.2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ht="14.2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ht="14.2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ht="14.2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4.2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ht="14.2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ht="14.2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ht="14.2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ht="14.2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ht="14.2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ht="14.2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ht="14.2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ht="14.2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ht="14.2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ht="14.2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ht="14.2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ht="14.2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ht="14.2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ht="14.2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ht="14.2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ht="14.2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4.2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ht="14.2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ht="14.2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ht="14.2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ht="14.2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ht="14.2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ht="14.2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ht="14.2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ht="14.2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ht="14.2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ht="14.2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ht="14.2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ht="14.2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ht="14.2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ht="14.2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ht="14.2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ht="14.2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4.2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ht="14.2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ht="14.2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ht="14.2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ht="14.2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ht="14.2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ht="14.2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ht="14.2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ht="14.2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ht="14.2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ht="14.2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ht="14.2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ht="14.2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ht="14.2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ht="14.2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ht="14.2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ht="14.2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4.2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ht="14.2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ht="14.2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ht="14.2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ht="14.2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ht="14.2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ht="14.2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ht="14.2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ht="14.2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ht="14.2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ht="14.2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ht="14.2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ht="14.2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ht="14.2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ht="14.2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ht="14.2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ht="14.2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4.2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ht="14.2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ht="14.2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ht="14.2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ht="14.2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ht="14.2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ht="14.2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ht="14.2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ht="14.2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ht="14.2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ht="14.2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ht="14.2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ht="14.2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ht="14.2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ht="14.2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ht="14.2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ht="14.2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4.2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ht="14.2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ht="14.2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ht="14.2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ht="14.2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ht="14.2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ht="14.2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ht="14.2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ht="14.2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ht="14.2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ht="14.2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ht="14.2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ht="14.2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ht="14.2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ht="14.2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ht="14.2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ht="14.2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4.2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ht="14.2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ht="14.2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ht="14.2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ht="14.2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ht="14.2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ht="14.2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ht="14.2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ht="14.2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ht="14.2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ht="14.2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ht="14.2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ht="14.2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ht="14.2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ht="14.2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ht="14.2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ht="14.2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4.2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ht="14.2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ht="14.2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ht="14.2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ht="14.2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ht="14.2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ht="14.2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ht="14.2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ht="14.2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ht="14.2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ht="14.2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ht="14.2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ht="14.2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ht="14.2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ht="14.2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ht="14.2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ht="14.2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4.2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ht="14.2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ht="14.2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ht="14.2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ht="14.2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ht="14.2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ht="14.2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ht="14.2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ht="14.2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ht="14.2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ht="14.2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ht="14.2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ht="14.2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ht="14.2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ht="14.2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ht="14.2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ht="14.2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4.2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ht="14.2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ht="14.2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ht="14.2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ht="14.2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ht="14.2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ht="14.2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ht="14.2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ht="14.2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ht="14.2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ht="14.2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ht="14.2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ht="14.2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ht="14.2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ht="14.2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ht="14.2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ht="14.2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ht="14.2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ht="14.2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ht="14.2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ht="14.2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ht="14.2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ht="14.2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ht="14.2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ht="14.2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ht="14.2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ht="14.2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ht="14.2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ht="14.2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ht="14.2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ht="14.2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ht="14.2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ht="14.2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ht="14.2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ht="14.2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ht="14.2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ht="14.2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ht="14.2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ht="14.2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ht="14.2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ht="14.2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ht="14.2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ht="14.2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ht="14.2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ht="14.2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ht="14.2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ht="14.2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ht="14.2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ht="14.2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ht="14.2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ht="14.2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ht="14.2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ht="14.2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ht="14.2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ht="14.2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ht="14.2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ht="14.2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ht="14.2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ht="14.2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ht="14.2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ht="14.2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ht="14.2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ht="14.2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ht="14.2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ht="14.2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ht="14.2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ht="14.2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ht="14.2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ht="14.2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ht="14.2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ht="14.2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ht="14.2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ht="14.2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ht="14.2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ht="14.2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ht="14.2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ht="14.2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ht="14.2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ht="14.2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ht="14.2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ht="14.2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ht="14.2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ht="14.2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ht="14.2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ht="14.2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ht="14.2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ht="14.2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ht="14.2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ht="14.2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ht="14.2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ht="14.2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ht="14.2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ht="14.2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ht="14.2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ht="14.2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ht="14.2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ht="14.2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ht="14.2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ht="14.2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ht="14.2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ht="14.2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ht="14.2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ht="14.2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ht="14.2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ht="14.2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ht="14.2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ht="14.2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ht="14.2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ht="14.2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ht="14.2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ht="14.2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ht="14.2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ht="14.2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ht="14.2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ht="14.2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ht="14.2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ht="14.2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ht="14.2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ht="14.2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ht="14.2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ht="14.2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ht="14.2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ht="14.2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ht="14.2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ht="14.2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ht="14.2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ht="14.2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ht="14.2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ht="14.2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ht="14.2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ht="14.2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ht="14.2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ht="14.2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ht="14.2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ht="14.2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ht="14.2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ht="14.2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ht="14.2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ht="14.2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ht="14.2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ht="14.2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ht="14.2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ht="14.2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ht="14.2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ht="14.2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ht="14.2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ht="14.2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ht="14.2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ht="14.2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ht="14.2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ht="14.2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ht="14.2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ht="14.2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ht="14.2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ht="14.2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ht="14.2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ht="14.2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ht="14.2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ht="14.2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ht="14.2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ht="14.2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ht="14.2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ht="14.2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ht="14.2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ht="14.2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ht="14.2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ht="14.2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ht="14.2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ht="14.2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ht="14.2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ht="14.2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ht="14.2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ht="14.2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ht="14.2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ht="14.2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ht="14.2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ht="14.2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ht="14.2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ht="14.2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ht="14.2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ht="14.2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ht="14.2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ht="14.2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ht="14.2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ht="14.2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ht="14.2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ht="14.2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ht="14.2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ht="14.2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ht="14.2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ht="14.2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ht="14.2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ht="14.2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ht="14.2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ht="14.2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ht="14.2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ht="14.2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ht="14.2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ht="14.2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ht="14.2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ht="14.2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ht="14.2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ht="14.2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ht="14.2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ht="14.2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ht="14.2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ht="14.2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ht="14.2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ht="14.2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ht="14.2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ht="14.2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ht="14.2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ht="14.2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ht="14.2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ht="14.2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ht="14.2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ht="14.2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ht="14.2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ht="14.2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ht="14.2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ht="14.2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ht="14.2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ht="14.2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ht="14.2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27" ht="14.2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27" ht="14.2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27" ht="14.2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27" ht="14.2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27" ht="14.2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27" ht="14.2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27" ht="14.2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27" ht="14.2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27" ht="14.2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27" ht="14.2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27" ht="14.2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 spans="1:27" ht="14.2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 spans="1:27" ht="14.2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 spans="1:27" ht="14.2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 spans="1:27" ht="14.2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 spans="1:27" ht="14.2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 spans="1:27" ht="14.2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7" ht="14.2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 spans="1:27" ht="14.2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 spans="1:27" ht="14.2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 spans="1:27" ht="14.2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 spans="1:27" ht="14.2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 spans="1:27" ht="14.2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 spans="1:27" ht="14.2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 spans="1:27" ht="14.2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 spans="1:27" ht="14.2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 spans="1:27" ht="14.2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 spans="1:27" ht="14.2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 spans="1:27" ht="14.2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 spans="1:27" ht="14.2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 spans="1:27" ht="14.2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 spans="1:27" ht="14.2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 spans="1:27" ht="14.2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 spans="1:27" ht="14.2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 spans="1:27" ht="14.2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 spans="1:27" ht="14.2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 spans="1:27" ht="14.2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 spans="1:27" ht="14.2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 spans="1:27" ht="14.2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 spans="1:27" ht="14.2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 spans="1:27" ht="14.2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 spans="1:27" ht="14.2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 spans="1:27" ht="14.2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 spans="1:27" ht="14.2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 spans="1:27" ht="14.2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 spans="1:27" ht="14.2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 spans="1:27" ht="14.2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 spans="1:27" ht="14.2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 spans="1:27" ht="14.2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 spans="1:27" ht="14.2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 spans="1:27" ht="14.2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 spans="1:27" ht="14.2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 spans="1:27" ht="14.2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 spans="1:27" ht="14.2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 spans="1:27" ht="14.2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 spans="1:27" ht="14.2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 spans="1:27" ht="14.2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 spans="1:27" ht="14.2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 spans="1:27" ht="14.2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 spans="1:27" ht="14.2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 spans="1:27" ht="14.2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 spans="1:27" ht="14.2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 spans="1:27" ht="14.2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 spans="1:27" ht="14.2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 spans="1:27" ht="14.2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 spans="1:27" ht="14.2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7" ht="14.2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 spans="1:27" ht="14.2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 spans="1:27" ht="14.2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 spans="1:27" ht="14.2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 spans="1:27" ht="14.2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 spans="1:27" ht="14.2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 spans="1:27" ht="14.2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 spans="1:27" ht="14.2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 spans="1:27" ht="14.2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 spans="1:27" ht="14.2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 spans="1:27" ht="14.2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 spans="1:27" ht="14.2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 spans="1:27" ht="14.2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 spans="1:27" ht="14.2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 spans="1:27" ht="14.2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 spans="1:27" ht="14.2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 spans="1:27" ht="14.2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 spans="1:27" ht="14.2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 spans="1:27" ht="14.2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 spans="1:27" ht="14.2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 spans="1:27" ht="14.2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 spans="1:27" ht="14.2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 spans="1:27" ht="14.2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 spans="1:27" ht="14.2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 spans="1:27" ht="14.2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 spans="1:27" ht="14.2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 spans="1:27" ht="14.2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 spans="1:27" ht="14.2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 spans="1:27" ht="14.2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 spans="1:27" ht="14.2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 spans="1:27" ht="14.2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 spans="1:27" ht="14.2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 spans="1:27" ht="14.2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 spans="1:27" ht="14.2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 spans="1:27" ht="14.2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 spans="1:27" ht="14.2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 spans="1:27" ht="14.2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 spans="1:27" ht="14.2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 spans="1:27" ht="14.2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 spans="1:27" ht="14.2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 spans="1:27" ht="14.2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 spans="1:27" ht="14.2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 spans="1:27" ht="14.2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 spans="1:27" ht="14.2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 spans="1:27" ht="14.2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 spans="1:27" ht="14.2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 spans="1:27" ht="14.2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 spans="1:27" ht="14.2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 spans="1:27" ht="14.2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7" ht="14.2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 spans="1:27" ht="14.2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 spans="1:27" ht="14.2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 spans="1:27" ht="14.2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 spans="1:27" ht="14.2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 spans="1:27" ht="14.2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 spans="1:27" ht="14.2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 spans="1:27" ht="14.2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 spans="1:27" ht="14.2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 spans="1:27" ht="14.2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 spans="1:27" ht="14.2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 spans="1:27" ht="14.2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 spans="1:27" ht="14.2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 spans="1:27" ht="14.2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 spans="1:27" ht="14.2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ht="14.2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 spans="1:27" ht="14.2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 spans="1:27" ht="14.2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 spans="1:27" ht="14.2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 spans="1:27" ht="14.2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 spans="1:27" ht="14.2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 spans="1:27" ht="14.2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 spans="1:27" ht="14.2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 spans="1:27" ht="14.2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 spans="1:27" ht="14.2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 spans="1:27" ht="14.2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 spans="1:27" ht="14.2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 spans="1:27" ht="14.2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 spans="1:27" ht="14.2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 spans="1:27" ht="14.2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 spans="1:27" ht="14.2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 spans="1:27" ht="14.2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 spans="1:27" ht="14.2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 spans="1:27" ht="14.2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 spans="1:27" ht="14.2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 spans="1:27" ht="14.2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 spans="1:27" ht="14.2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 spans="1:27" ht="14.2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 spans="1:27" ht="14.2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 spans="1:27" ht="14.2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 spans="1:27" ht="14.2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 spans="1:27" ht="14.2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 spans="1:27" ht="14.2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 spans="1:27" ht="14.2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 spans="1:27" ht="14.2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 spans="1:27" ht="14.2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 spans="1:27" ht="14.2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 spans="1:27" ht="14.2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 spans="1:27" ht="14.2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7" ht="14.2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 spans="1:27" ht="14.2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 spans="1:27" ht="14.2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 spans="1:27" ht="14.2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 spans="1:27" ht="14.2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 spans="1:27" ht="14.2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 spans="1:27" ht="14.2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 spans="1:27" ht="14.2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 spans="1:27" ht="14.2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 spans="1:27" ht="14.2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 spans="1:27" ht="14.2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 spans="1:27" ht="14.2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 spans="1:27" ht="14.2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 spans="1:27" ht="14.2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 spans="1:27" ht="14.2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 spans="1:27" ht="14.2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 spans="1:27" ht="14.2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 spans="1:27" ht="14.2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 spans="1:27" ht="14.2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 spans="1:27" ht="14.2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 spans="1:27" ht="14.2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 spans="1:27" ht="14.2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 spans="1:27" ht="14.2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 spans="1:27" ht="14.2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 spans="1:27" ht="14.2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  <row r="958" spans="1:27" ht="14.2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 spans="1:27" ht="14.2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 spans="1:27" ht="14.2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 spans="1:27" ht="14.2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 spans="1:27" ht="14.2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 spans="1:27" ht="14.2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 spans="1:27" ht="14.2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 spans="1:27" ht="14.2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 spans="1:27" ht="14.2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</row>
    <row r="967" spans="1:27" ht="14.2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 spans="1:27" ht="14.2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 spans="1:27" ht="14.2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 spans="1:27" ht="14.2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 spans="1:27" ht="14.2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</row>
    <row r="972" spans="1:27" ht="14.2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</row>
    <row r="973" spans="1:27" ht="14.2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 spans="1:27" ht="14.2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 spans="1:27" ht="14.2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 spans="1:27" ht="14.2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 spans="1:27" ht="14.2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 spans="1:27" ht="14.2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</row>
    <row r="979" spans="1:27" ht="14.2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 spans="1:27" ht="14.2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 spans="1:27" ht="14.2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 spans="1:27" ht="14.2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 spans="1:27" ht="14.2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 spans="1:27" ht="14.2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 spans="1:27" ht="14.2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 spans="1:27" ht="14.2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</row>
    <row r="987" spans="1:27" ht="14.2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 spans="1:27" ht="14.2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 spans="1:27" ht="14.2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 spans="1:27" ht="14.2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 spans="1:27" ht="14.2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 spans="1:27" ht="14.2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 spans="1:27" ht="14.2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</row>
    <row r="994" spans="1:27" ht="14.2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</row>
    <row r="995" spans="1:27" ht="14.2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</row>
    <row r="996" spans="1:27" ht="14.2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</row>
    <row r="997" spans="1:27" ht="14.2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</row>
    <row r="998" spans="1:27" ht="14.2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</row>
    <row r="999" spans="1:27" ht="14.2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</row>
    <row r="1000" spans="1:27" ht="14.2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</row>
  </sheetData>
  <sheetProtection algorithmName="SHA-512" hashValue="A87J0odC2a8fKPNm/2GLBl6DuNzq3DSQEBcqxHLoBAIYKgaX3P0oROuNSN1H/S1ENCY2U0id4Y/uha7VoRCcNA==" saltValue="v0dPBwDkJ5s403xdTZN24g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C57:H57"/>
    <mergeCell ref="B58:J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B135:K150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51" firstPageNumber="0" orientation="portrait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2"/>
  <sheetViews>
    <sheetView showGridLines="0" zoomScaleNormal="100" workbookViewId="0">
      <selection activeCell="D4" sqref="D4"/>
    </sheetView>
  </sheetViews>
  <sheetFormatPr defaultColWidth="14.42578125" defaultRowHeight="12.75" x14ac:dyDescent="0.2"/>
  <cols>
    <col min="1" max="1" width="17.42578125" style="12" customWidth="1"/>
    <col min="2" max="2" width="36.42578125" customWidth="1"/>
    <col min="3" max="3" width="13.28515625" customWidth="1"/>
    <col min="4" max="4" width="13.85546875" customWidth="1"/>
    <col min="5" max="5" width="15.28515625" customWidth="1"/>
    <col min="6" max="6" width="12.85546875" customWidth="1"/>
    <col min="7" max="7" width="31.5703125" customWidth="1"/>
    <col min="8" max="26" width="10.85546875" customWidth="1"/>
  </cols>
  <sheetData>
    <row r="1" spans="1:26" ht="36" customHeight="1" x14ac:dyDescent="0.2">
      <c r="A1" s="13" t="s">
        <v>22</v>
      </c>
      <c r="B1" s="14" t="s">
        <v>23</v>
      </c>
      <c r="C1" s="15" t="s">
        <v>24</v>
      </c>
      <c r="D1" s="16" t="s">
        <v>25</v>
      </c>
      <c r="E1" s="15" t="s">
        <v>26</v>
      </c>
      <c r="F1" s="17" t="s">
        <v>27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8"/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03" t="s">
        <v>28</v>
      </c>
      <c r="B3" s="104" t="s">
        <v>29</v>
      </c>
      <c r="C3" s="104"/>
      <c r="D3" s="104"/>
      <c r="E3" s="104"/>
      <c r="F3" s="10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03"/>
      <c r="B4" s="20" t="s">
        <v>30</v>
      </c>
      <c r="C4" s="21">
        <v>4</v>
      </c>
      <c r="D4" s="22"/>
      <c r="E4" s="23">
        <f t="shared" ref="E4:E9" si="0">C4*D4</f>
        <v>0</v>
      </c>
      <c r="F4" s="24">
        <f t="shared" ref="F4:F9" si="1">E4/12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03"/>
      <c r="B5" s="20" t="s">
        <v>31</v>
      </c>
      <c r="C5" s="21">
        <v>4</v>
      </c>
      <c r="D5" s="22"/>
      <c r="E5" s="23">
        <f t="shared" si="0"/>
        <v>0</v>
      </c>
      <c r="F5" s="24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03"/>
      <c r="B6" s="20" t="s">
        <v>32</v>
      </c>
      <c r="C6" s="21">
        <v>2</v>
      </c>
      <c r="D6" s="22"/>
      <c r="E6" s="23">
        <f t="shared" si="0"/>
        <v>0</v>
      </c>
      <c r="F6" s="24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03"/>
      <c r="B7" s="20" t="s">
        <v>33</v>
      </c>
      <c r="C7" s="21">
        <v>4</v>
      </c>
      <c r="D7" s="22"/>
      <c r="E7" s="23">
        <f t="shared" si="0"/>
        <v>0</v>
      </c>
      <c r="F7" s="24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03"/>
      <c r="B8" s="20" t="s">
        <v>34</v>
      </c>
      <c r="C8" s="21">
        <v>1</v>
      </c>
      <c r="D8" s="22"/>
      <c r="E8" s="23">
        <f t="shared" si="0"/>
        <v>0</v>
      </c>
      <c r="F8" s="24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03"/>
      <c r="B9" s="25" t="s">
        <v>35</v>
      </c>
      <c r="C9" s="26">
        <v>1</v>
      </c>
      <c r="D9" s="22"/>
      <c r="E9" s="23">
        <f t="shared" si="0"/>
        <v>0</v>
      </c>
      <c r="F9" s="24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03"/>
      <c r="B10" s="104" t="s">
        <v>36</v>
      </c>
      <c r="C10" s="104"/>
      <c r="D10" s="104"/>
      <c r="E10" s="104"/>
      <c r="F10" s="27">
        <f>SUM(F4:F9)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03"/>
      <c r="B11" s="104" t="s">
        <v>37</v>
      </c>
      <c r="C11" s="104"/>
      <c r="D11" s="104"/>
      <c r="E11" s="104"/>
      <c r="F11" s="10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03"/>
      <c r="B12" s="20" t="s">
        <v>38</v>
      </c>
      <c r="C12" s="21">
        <v>1</v>
      </c>
      <c r="D12" s="22"/>
      <c r="E12" s="23">
        <f t="shared" ref="E12:E20" si="2">C12*D12</f>
        <v>0</v>
      </c>
      <c r="F12" s="24">
        <f t="shared" ref="F12:F20" si="3">E12/12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03"/>
      <c r="B13" s="20" t="s">
        <v>39</v>
      </c>
      <c r="C13" s="21">
        <v>1</v>
      </c>
      <c r="D13" s="22"/>
      <c r="E13" s="23">
        <f t="shared" si="2"/>
        <v>0</v>
      </c>
      <c r="F13" s="24">
        <f t="shared" si="3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03"/>
      <c r="B14" s="20" t="s">
        <v>40</v>
      </c>
      <c r="C14" s="21">
        <v>1</v>
      </c>
      <c r="D14" s="22"/>
      <c r="E14" s="23">
        <f t="shared" si="2"/>
        <v>0</v>
      </c>
      <c r="F14" s="24">
        <f t="shared" si="3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03"/>
      <c r="B15" s="20" t="s">
        <v>41</v>
      </c>
      <c r="C15" s="21">
        <v>1</v>
      </c>
      <c r="D15" s="22"/>
      <c r="E15" s="23">
        <f t="shared" si="2"/>
        <v>0</v>
      </c>
      <c r="F15" s="24">
        <f t="shared" si="3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03"/>
      <c r="B16" s="20" t="s">
        <v>42</v>
      </c>
      <c r="C16" s="21">
        <v>1</v>
      </c>
      <c r="D16" s="22"/>
      <c r="E16" s="23">
        <f t="shared" si="2"/>
        <v>0</v>
      </c>
      <c r="F16" s="24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03"/>
      <c r="B17" s="20" t="s">
        <v>43</v>
      </c>
      <c r="C17" s="21">
        <v>12</v>
      </c>
      <c r="D17" s="22"/>
      <c r="E17" s="23">
        <f t="shared" si="2"/>
        <v>0</v>
      </c>
      <c r="F17" s="24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03"/>
      <c r="B18" s="20" t="s">
        <v>44</v>
      </c>
      <c r="C18" s="21">
        <v>1</v>
      </c>
      <c r="D18" s="22"/>
      <c r="E18" s="23">
        <f t="shared" si="2"/>
        <v>0</v>
      </c>
      <c r="F18" s="24">
        <f t="shared" si="3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03"/>
      <c r="B19" s="20" t="s">
        <v>45</v>
      </c>
      <c r="C19" s="21">
        <v>1</v>
      </c>
      <c r="D19" s="22"/>
      <c r="E19" s="23">
        <f t="shared" si="2"/>
        <v>0</v>
      </c>
      <c r="F19" s="24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3"/>
      <c r="B20" s="20" t="s">
        <v>46</v>
      </c>
      <c r="C20" s="21">
        <v>2</v>
      </c>
      <c r="D20" s="22"/>
      <c r="E20" s="23">
        <f t="shared" si="2"/>
        <v>0</v>
      </c>
      <c r="F20" s="24">
        <f t="shared" si="3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03"/>
      <c r="B21" s="105" t="s">
        <v>36</v>
      </c>
      <c r="C21" s="105"/>
      <c r="D21" s="105"/>
      <c r="E21" s="105"/>
      <c r="F21" s="28">
        <f>SUM(F12:F20)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02"/>
      <c r="B22" s="102"/>
      <c r="C22" s="102"/>
      <c r="D22" s="102"/>
      <c r="E22" s="102"/>
      <c r="F22" s="10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03" t="s">
        <v>47</v>
      </c>
      <c r="B23" s="104" t="s">
        <v>29</v>
      </c>
      <c r="C23" s="104"/>
      <c r="D23" s="104"/>
      <c r="E23" s="104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03"/>
      <c r="B24" s="20" t="s">
        <v>30</v>
      </c>
      <c r="C24" s="21">
        <v>4</v>
      </c>
      <c r="D24" s="22"/>
      <c r="E24" s="23">
        <f>C24*D24</f>
        <v>0</v>
      </c>
      <c r="F24" s="24">
        <f>E24/12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03"/>
      <c r="B25" s="20" t="s">
        <v>31</v>
      </c>
      <c r="C25" s="21">
        <v>4</v>
      </c>
      <c r="D25" s="22"/>
      <c r="E25" s="23">
        <f>C25*D25</f>
        <v>0</v>
      </c>
      <c r="F25" s="24">
        <f>E25/12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3"/>
      <c r="B26" s="20" t="s">
        <v>33</v>
      </c>
      <c r="C26" s="21">
        <v>4</v>
      </c>
      <c r="D26" s="22"/>
      <c r="E26" s="23">
        <f>C26*D26</f>
        <v>0</v>
      </c>
      <c r="F26" s="24">
        <f>E26/12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03"/>
      <c r="B27" s="20" t="s">
        <v>34</v>
      </c>
      <c r="C27" s="21">
        <v>1</v>
      </c>
      <c r="D27" s="22"/>
      <c r="E27" s="23">
        <f>C27*D27</f>
        <v>0</v>
      </c>
      <c r="F27" s="24">
        <f>E27/12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03"/>
      <c r="B28" s="25" t="s">
        <v>35</v>
      </c>
      <c r="C28" s="26">
        <v>1</v>
      </c>
      <c r="D28" s="22"/>
      <c r="E28" s="23">
        <f>C28*D28</f>
        <v>0</v>
      </c>
      <c r="F28" s="24">
        <f>E28/12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03"/>
      <c r="B29" s="104" t="s">
        <v>36</v>
      </c>
      <c r="C29" s="104"/>
      <c r="D29" s="104"/>
      <c r="E29" s="104"/>
      <c r="F29" s="27">
        <f>SUM(F24:F28)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03"/>
      <c r="B30" s="104" t="s">
        <v>37</v>
      </c>
      <c r="C30" s="104"/>
      <c r="D30" s="104"/>
      <c r="E30" s="104"/>
      <c r="F30" s="10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03"/>
      <c r="B31" s="20" t="s">
        <v>48</v>
      </c>
      <c r="C31" s="21">
        <v>8</v>
      </c>
      <c r="D31" s="22"/>
      <c r="E31" s="23">
        <f t="shared" ref="E31:E44" si="4">C31*D31</f>
        <v>0</v>
      </c>
      <c r="F31" s="24">
        <f t="shared" ref="F31:F44" si="5">E31/12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3"/>
      <c r="B32" s="20" t="s">
        <v>49</v>
      </c>
      <c r="C32" s="21">
        <v>2</v>
      </c>
      <c r="D32" s="22"/>
      <c r="E32" s="23">
        <f t="shared" si="4"/>
        <v>0</v>
      </c>
      <c r="F32" s="24">
        <f t="shared" si="5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03"/>
      <c r="B33" s="20" t="s">
        <v>50</v>
      </c>
      <c r="C33" s="21">
        <v>1</v>
      </c>
      <c r="D33" s="22"/>
      <c r="E33" s="23">
        <f t="shared" si="4"/>
        <v>0</v>
      </c>
      <c r="F33" s="24">
        <f t="shared" si="5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03"/>
      <c r="B34" s="20" t="s">
        <v>51</v>
      </c>
      <c r="C34" s="21">
        <v>1</v>
      </c>
      <c r="D34" s="22"/>
      <c r="E34" s="23">
        <f t="shared" si="4"/>
        <v>0</v>
      </c>
      <c r="F34" s="24">
        <f t="shared" si="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03"/>
      <c r="B35" s="20" t="s">
        <v>52</v>
      </c>
      <c r="C35" s="21">
        <v>2</v>
      </c>
      <c r="D35" s="22"/>
      <c r="E35" s="23">
        <f t="shared" si="4"/>
        <v>0</v>
      </c>
      <c r="F35" s="24">
        <f t="shared" si="5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03"/>
      <c r="B36" s="20" t="s">
        <v>53</v>
      </c>
      <c r="C36" s="21">
        <v>1</v>
      </c>
      <c r="D36" s="22"/>
      <c r="E36" s="23">
        <f t="shared" si="4"/>
        <v>0</v>
      </c>
      <c r="F36" s="24">
        <f t="shared" si="5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03"/>
      <c r="B37" s="20" t="s">
        <v>54</v>
      </c>
      <c r="C37" s="21">
        <v>2</v>
      </c>
      <c r="D37" s="22"/>
      <c r="E37" s="23">
        <f t="shared" si="4"/>
        <v>0</v>
      </c>
      <c r="F37" s="24">
        <f t="shared" si="5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03"/>
      <c r="B38" s="20" t="s">
        <v>55</v>
      </c>
      <c r="C38" s="21">
        <v>1</v>
      </c>
      <c r="D38" s="22"/>
      <c r="E38" s="23">
        <f t="shared" si="4"/>
        <v>0</v>
      </c>
      <c r="F38" s="24">
        <f t="shared" si="5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03"/>
      <c r="B39" s="20" t="s">
        <v>56</v>
      </c>
      <c r="C39" s="21">
        <v>2</v>
      </c>
      <c r="D39" s="22"/>
      <c r="E39" s="23">
        <f t="shared" si="4"/>
        <v>0</v>
      </c>
      <c r="F39" s="24">
        <f t="shared" si="5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03"/>
      <c r="B40" s="20" t="s">
        <v>57</v>
      </c>
      <c r="C40" s="21">
        <v>2</v>
      </c>
      <c r="D40" s="22"/>
      <c r="E40" s="23">
        <f t="shared" si="4"/>
        <v>0</v>
      </c>
      <c r="F40" s="24">
        <f t="shared" si="5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03"/>
      <c r="B41" s="20" t="s">
        <v>58</v>
      </c>
      <c r="C41" s="21">
        <v>2</v>
      </c>
      <c r="D41" s="22"/>
      <c r="E41" s="23">
        <f t="shared" si="4"/>
        <v>0</v>
      </c>
      <c r="F41" s="24">
        <f t="shared" si="5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03"/>
      <c r="B42" s="20" t="s">
        <v>59</v>
      </c>
      <c r="C42" s="21">
        <v>4</v>
      </c>
      <c r="D42" s="22"/>
      <c r="E42" s="23">
        <f t="shared" si="4"/>
        <v>0</v>
      </c>
      <c r="F42" s="24">
        <f t="shared" si="5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03"/>
      <c r="B43" s="20" t="s">
        <v>43</v>
      </c>
      <c r="C43" s="21">
        <v>12</v>
      </c>
      <c r="D43" s="22"/>
      <c r="E43" s="23">
        <f t="shared" si="4"/>
        <v>0</v>
      </c>
      <c r="F43" s="24">
        <f t="shared" si="5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03"/>
      <c r="B44" s="20" t="s">
        <v>60</v>
      </c>
      <c r="C44" s="21">
        <v>2</v>
      </c>
      <c r="D44" s="22"/>
      <c r="E44" s="23">
        <f t="shared" si="4"/>
        <v>0</v>
      </c>
      <c r="F44" s="24">
        <f t="shared" si="5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03"/>
      <c r="B45" s="105" t="s">
        <v>36</v>
      </c>
      <c r="C45" s="105"/>
      <c r="D45" s="105"/>
      <c r="E45" s="105"/>
      <c r="F45" s="28">
        <f>SUM(F31:F44)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02"/>
      <c r="B46" s="102"/>
      <c r="C46" s="102"/>
      <c r="D46" s="102"/>
      <c r="E46" s="102"/>
      <c r="F46" s="10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03" t="s">
        <v>61</v>
      </c>
      <c r="B47" s="104" t="s">
        <v>29</v>
      </c>
      <c r="C47" s="104"/>
      <c r="D47" s="104"/>
      <c r="E47" s="104"/>
      <c r="F47" s="10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03"/>
      <c r="B48" s="20" t="s">
        <v>30</v>
      </c>
      <c r="C48" s="21">
        <v>4</v>
      </c>
      <c r="D48" s="22"/>
      <c r="E48" s="23">
        <f>C48*D48</f>
        <v>0</v>
      </c>
      <c r="F48" s="24">
        <f>E48/12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3"/>
      <c r="B49" s="20" t="s">
        <v>31</v>
      </c>
      <c r="C49" s="21">
        <v>4</v>
      </c>
      <c r="D49" s="22"/>
      <c r="E49" s="23">
        <f>C49*D49</f>
        <v>0</v>
      </c>
      <c r="F49" s="24">
        <f>E49/12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03"/>
      <c r="B50" s="20" t="s">
        <v>33</v>
      </c>
      <c r="C50" s="21">
        <v>4</v>
      </c>
      <c r="D50" s="22"/>
      <c r="E50" s="23">
        <f>C50*D50</f>
        <v>0</v>
      </c>
      <c r="F50" s="24">
        <f>E50/12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03"/>
      <c r="B51" s="20" t="s">
        <v>34</v>
      </c>
      <c r="C51" s="21">
        <v>1</v>
      </c>
      <c r="D51" s="22"/>
      <c r="E51" s="23">
        <f>C51*D51</f>
        <v>0</v>
      </c>
      <c r="F51" s="24">
        <f>E51/12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03"/>
      <c r="B52" s="25" t="s">
        <v>35</v>
      </c>
      <c r="C52" s="26">
        <v>1</v>
      </c>
      <c r="D52" s="22"/>
      <c r="E52" s="23">
        <f>C52*D52</f>
        <v>0</v>
      </c>
      <c r="F52" s="24">
        <f>E52/12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03"/>
      <c r="B53" s="104" t="s">
        <v>36</v>
      </c>
      <c r="C53" s="104"/>
      <c r="D53" s="104"/>
      <c r="E53" s="104"/>
      <c r="F53" s="27">
        <f>SUM(F48:F52)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03"/>
      <c r="B54" s="104" t="s">
        <v>37</v>
      </c>
      <c r="C54" s="104"/>
      <c r="D54" s="104"/>
      <c r="E54" s="104"/>
      <c r="F54" s="10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03"/>
      <c r="B55" s="20" t="s">
        <v>48</v>
      </c>
      <c r="C55" s="21">
        <v>2</v>
      </c>
      <c r="D55" s="22"/>
      <c r="E55" s="23">
        <f t="shared" ref="E55:E68" si="6">C55*D55</f>
        <v>0</v>
      </c>
      <c r="F55" s="24">
        <f t="shared" ref="F55:F68" si="7">E55/12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03"/>
      <c r="B56" s="20" t="s">
        <v>49</v>
      </c>
      <c r="C56" s="21">
        <v>2</v>
      </c>
      <c r="D56" s="22"/>
      <c r="E56" s="23">
        <f t="shared" si="6"/>
        <v>0</v>
      </c>
      <c r="F56" s="24">
        <f t="shared" si="7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03"/>
      <c r="B57" s="20" t="s">
        <v>50</v>
      </c>
      <c r="C57" s="21">
        <v>1</v>
      </c>
      <c r="D57" s="22"/>
      <c r="E57" s="23">
        <f t="shared" si="6"/>
        <v>0</v>
      </c>
      <c r="F57" s="24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03"/>
      <c r="B58" s="20" t="s">
        <v>51</v>
      </c>
      <c r="C58" s="21">
        <v>1</v>
      </c>
      <c r="D58" s="22"/>
      <c r="E58" s="23">
        <f t="shared" si="6"/>
        <v>0</v>
      </c>
      <c r="F58" s="24">
        <f t="shared" si="7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03"/>
      <c r="B59" s="20" t="s">
        <v>52</v>
      </c>
      <c r="C59" s="21">
        <v>2</v>
      </c>
      <c r="D59" s="22"/>
      <c r="E59" s="23">
        <f t="shared" si="6"/>
        <v>0</v>
      </c>
      <c r="F59" s="24">
        <f t="shared" si="7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03"/>
      <c r="B60" s="20" t="s">
        <v>53</v>
      </c>
      <c r="C60" s="21">
        <v>1</v>
      </c>
      <c r="D60" s="22"/>
      <c r="E60" s="23">
        <f t="shared" si="6"/>
        <v>0</v>
      </c>
      <c r="F60" s="24">
        <f t="shared" si="7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03"/>
      <c r="B61" s="20" t="s">
        <v>54</v>
      </c>
      <c r="C61" s="21">
        <v>2</v>
      </c>
      <c r="D61" s="22"/>
      <c r="E61" s="23">
        <f t="shared" si="6"/>
        <v>0</v>
      </c>
      <c r="F61" s="24">
        <f t="shared" si="7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03"/>
      <c r="B62" s="20" t="s">
        <v>55</v>
      </c>
      <c r="C62" s="21">
        <v>1</v>
      </c>
      <c r="D62" s="22"/>
      <c r="E62" s="23">
        <f t="shared" si="6"/>
        <v>0</v>
      </c>
      <c r="F62" s="24">
        <f t="shared" si="7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03"/>
      <c r="B63" s="20" t="s">
        <v>56</v>
      </c>
      <c r="C63" s="21">
        <v>2</v>
      </c>
      <c r="D63" s="22"/>
      <c r="E63" s="23">
        <f t="shared" si="6"/>
        <v>0</v>
      </c>
      <c r="F63" s="24">
        <f t="shared" si="7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03"/>
      <c r="B64" s="20" t="s">
        <v>57</v>
      </c>
      <c r="C64" s="21">
        <v>2</v>
      </c>
      <c r="D64" s="22"/>
      <c r="E64" s="23">
        <f t="shared" si="6"/>
        <v>0</v>
      </c>
      <c r="F64" s="24">
        <f t="shared" si="7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03"/>
      <c r="B65" s="20" t="s">
        <v>58</v>
      </c>
      <c r="C65" s="21">
        <v>4</v>
      </c>
      <c r="D65" s="22"/>
      <c r="E65" s="23">
        <f t="shared" si="6"/>
        <v>0</v>
      </c>
      <c r="F65" s="24">
        <f t="shared" si="7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03"/>
      <c r="B66" s="20" t="s">
        <v>59</v>
      </c>
      <c r="C66" s="21">
        <v>6</v>
      </c>
      <c r="D66" s="22"/>
      <c r="E66" s="23">
        <f t="shared" si="6"/>
        <v>0</v>
      </c>
      <c r="F66" s="24">
        <f t="shared" si="7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03"/>
      <c r="B67" s="20" t="s">
        <v>43</v>
      </c>
      <c r="C67" s="21">
        <v>12</v>
      </c>
      <c r="D67" s="22"/>
      <c r="E67" s="23">
        <f t="shared" si="6"/>
        <v>0</v>
      </c>
      <c r="F67" s="24">
        <f t="shared" si="7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03"/>
      <c r="B68" s="20" t="s">
        <v>60</v>
      </c>
      <c r="C68" s="21">
        <v>2</v>
      </c>
      <c r="D68" s="22"/>
      <c r="E68" s="23">
        <f t="shared" si="6"/>
        <v>0</v>
      </c>
      <c r="F68" s="24">
        <f t="shared" si="7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03"/>
      <c r="B69" s="105" t="s">
        <v>36</v>
      </c>
      <c r="C69" s="105"/>
      <c r="D69" s="105"/>
      <c r="E69" s="105"/>
      <c r="F69" s="28">
        <f>SUM(F55:F68)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02"/>
      <c r="B70" s="102"/>
      <c r="C70" s="102"/>
      <c r="D70" s="102"/>
      <c r="E70" s="102"/>
      <c r="F70" s="10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03" t="s">
        <v>62</v>
      </c>
      <c r="B71" s="104" t="s">
        <v>29</v>
      </c>
      <c r="C71" s="104"/>
      <c r="D71" s="104"/>
      <c r="E71" s="104"/>
      <c r="F71" s="10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03"/>
      <c r="B72" s="20" t="s">
        <v>30</v>
      </c>
      <c r="C72" s="21">
        <v>4</v>
      </c>
      <c r="D72" s="22"/>
      <c r="E72" s="23">
        <f>C72*D72</f>
        <v>0</v>
      </c>
      <c r="F72" s="24">
        <f>E72/12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03"/>
      <c r="B73" s="20" t="s">
        <v>31</v>
      </c>
      <c r="C73" s="21">
        <v>4</v>
      </c>
      <c r="D73" s="22"/>
      <c r="E73" s="23">
        <f>C73*D73</f>
        <v>0</v>
      </c>
      <c r="F73" s="24">
        <f>E73/12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03"/>
      <c r="B74" s="20" t="s">
        <v>33</v>
      </c>
      <c r="C74" s="21">
        <v>4</v>
      </c>
      <c r="D74" s="22"/>
      <c r="E74" s="23">
        <f>C74*D74</f>
        <v>0</v>
      </c>
      <c r="F74" s="24">
        <f>E74/12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03"/>
      <c r="B75" s="20" t="s">
        <v>34</v>
      </c>
      <c r="C75" s="21">
        <v>1</v>
      </c>
      <c r="D75" s="22"/>
      <c r="E75" s="23">
        <f>C75*D75</f>
        <v>0</v>
      </c>
      <c r="F75" s="24">
        <f>E75/12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03"/>
      <c r="B76" s="25" t="s">
        <v>35</v>
      </c>
      <c r="C76" s="26">
        <v>1</v>
      </c>
      <c r="D76" s="22"/>
      <c r="E76" s="23">
        <f>C76*D76</f>
        <v>0</v>
      </c>
      <c r="F76" s="24">
        <f>E76/12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03"/>
      <c r="B77" s="104" t="s">
        <v>36</v>
      </c>
      <c r="C77" s="104"/>
      <c r="D77" s="104"/>
      <c r="E77" s="104"/>
      <c r="F77" s="27">
        <f>SUM(F72:F76)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03"/>
      <c r="B78" s="104" t="s">
        <v>37</v>
      </c>
      <c r="C78" s="104"/>
      <c r="D78" s="104"/>
      <c r="E78" s="104"/>
      <c r="F78" s="10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03"/>
      <c r="B79" s="20" t="s">
        <v>48</v>
      </c>
      <c r="C79" s="21">
        <v>2</v>
      </c>
      <c r="D79" s="22"/>
      <c r="E79" s="23">
        <f t="shared" ref="E79:E92" si="8">C79*D79</f>
        <v>0</v>
      </c>
      <c r="F79" s="24">
        <f t="shared" ref="F79:F92" si="9">E79/12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03"/>
      <c r="B80" s="20" t="s">
        <v>49</v>
      </c>
      <c r="C80" s="21">
        <v>2</v>
      </c>
      <c r="D80" s="22"/>
      <c r="E80" s="23">
        <f t="shared" si="8"/>
        <v>0</v>
      </c>
      <c r="F80" s="24">
        <f t="shared" si="9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03"/>
      <c r="B81" s="20" t="s">
        <v>50</v>
      </c>
      <c r="C81" s="21">
        <v>1</v>
      </c>
      <c r="D81" s="22"/>
      <c r="E81" s="23">
        <f t="shared" si="8"/>
        <v>0</v>
      </c>
      <c r="F81" s="24">
        <f t="shared" si="9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03"/>
      <c r="B82" s="20" t="s">
        <v>51</v>
      </c>
      <c r="C82" s="21">
        <v>1</v>
      </c>
      <c r="D82" s="22"/>
      <c r="E82" s="23">
        <f t="shared" si="8"/>
        <v>0</v>
      </c>
      <c r="F82" s="24">
        <f t="shared" si="9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03"/>
      <c r="B83" s="20" t="s">
        <v>52</v>
      </c>
      <c r="C83" s="21">
        <v>2</v>
      </c>
      <c r="D83" s="22"/>
      <c r="E83" s="23">
        <f t="shared" si="8"/>
        <v>0</v>
      </c>
      <c r="F83" s="24">
        <f t="shared" si="9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03"/>
      <c r="B84" s="20" t="s">
        <v>53</v>
      </c>
      <c r="C84" s="21">
        <v>1</v>
      </c>
      <c r="D84" s="22"/>
      <c r="E84" s="23">
        <f t="shared" si="8"/>
        <v>0</v>
      </c>
      <c r="F84" s="24">
        <f t="shared" si="9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03"/>
      <c r="B85" s="20" t="s">
        <v>54</v>
      </c>
      <c r="C85" s="21">
        <v>2</v>
      </c>
      <c r="D85" s="22"/>
      <c r="E85" s="23">
        <f t="shared" si="8"/>
        <v>0</v>
      </c>
      <c r="F85" s="24">
        <f t="shared" si="9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03"/>
      <c r="B86" s="20" t="s">
        <v>55</v>
      </c>
      <c r="C86" s="21">
        <v>1</v>
      </c>
      <c r="D86" s="22"/>
      <c r="E86" s="23">
        <f t="shared" si="8"/>
        <v>0</v>
      </c>
      <c r="F86" s="24">
        <f t="shared" si="9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03"/>
      <c r="B87" s="20" t="s">
        <v>56</v>
      </c>
      <c r="C87" s="21">
        <v>1</v>
      </c>
      <c r="D87" s="22"/>
      <c r="E87" s="23">
        <f t="shared" si="8"/>
        <v>0</v>
      </c>
      <c r="F87" s="24">
        <f t="shared" si="9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03"/>
      <c r="B88" s="20" t="s">
        <v>63</v>
      </c>
      <c r="C88" s="21">
        <v>8</v>
      </c>
      <c r="D88" s="22"/>
      <c r="E88" s="23">
        <f t="shared" si="8"/>
        <v>0</v>
      </c>
      <c r="F88" s="24">
        <f t="shared" si="9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03"/>
      <c r="B89" s="20" t="s">
        <v>58</v>
      </c>
      <c r="C89" s="21">
        <v>2</v>
      </c>
      <c r="D89" s="22"/>
      <c r="E89" s="23">
        <f t="shared" si="8"/>
        <v>0</v>
      </c>
      <c r="F89" s="24">
        <f t="shared" si="9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03"/>
      <c r="B90" s="20" t="s">
        <v>59</v>
      </c>
      <c r="C90" s="21">
        <v>4</v>
      </c>
      <c r="D90" s="22"/>
      <c r="E90" s="23">
        <f t="shared" si="8"/>
        <v>0</v>
      </c>
      <c r="F90" s="24">
        <f t="shared" si="9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03"/>
      <c r="B91" s="20" t="s">
        <v>43</v>
      </c>
      <c r="C91" s="21">
        <v>12</v>
      </c>
      <c r="D91" s="22"/>
      <c r="E91" s="23">
        <f t="shared" si="8"/>
        <v>0</v>
      </c>
      <c r="F91" s="24">
        <f t="shared" si="9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03"/>
      <c r="B92" s="20" t="s">
        <v>60</v>
      </c>
      <c r="C92" s="21">
        <v>2</v>
      </c>
      <c r="D92" s="22"/>
      <c r="E92" s="23">
        <f t="shared" si="8"/>
        <v>0</v>
      </c>
      <c r="F92" s="24">
        <f t="shared" si="9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03"/>
      <c r="B93" s="105" t="s">
        <v>36</v>
      </c>
      <c r="C93" s="105"/>
      <c r="D93" s="105"/>
      <c r="E93" s="105"/>
      <c r="F93" s="28">
        <f>SUM(F79:F92)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02"/>
      <c r="B94" s="102"/>
      <c r="C94" s="102"/>
      <c r="D94" s="102"/>
      <c r="E94" s="102"/>
      <c r="F94" s="10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03" t="s">
        <v>64</v>
      </c>
      <c r="B95" s="104" t="s">
        <v>29</v>
      </c>
      <c r="C95" s="104"/>
      <c r="D95" s="104"/>
      <c r="E95" s="104"/>
      <c r="F95" s="10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03"/>
      <c r="B96" s="20" t="s">
        <v>30</v>
      </c>
      <c r="C96" s="21">
        <v>4</v>
      </c>
      <c r="D96" s="22"/>
      <c r="E96" s="23">
        <f t="shared" ref="E96:E101" si="10">C96*D96</f>
        <v>0</v>
      </c>
      <c r="F96" s="24">
        <f t="shared" ref="F96:F101" si="11">E96/12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03"/>
      <c r="B97" s="20" t="s">
        <v>31</v>
      </c>
      <c r="C97" s="21">
        <v>4</v>
      </c>
      <c r="D97" s="22"/>
      <c r="E97" s="23">
        <f t="shared" si="10"/>
        <v>0</v>
      </c>
      <c r="F97" s="24">
        <f t="shared" si="11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03"/>
      <c r="B98" s="20" t="s">
        <v>65</v>
      </c>
      <c r="C98" s="21">
        <v>2</v>
      </c>
      <c r="D98" s="22"/>
      <c r="E98" s="23">
        <f t="shared" si="10"/>
        <v>0</v>
      </c>
      <c r="F98" s="24">
        <f t="shared" si="11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03"/>
      <c r="B99" s="20" t="s">
        <v>33</v>
      </c>
      <c r="C99" s="21">
        <v>4</v>
      </c>
      <c r="D99" s="22"/>
      <c r="E99" s="23">
        <f t="shared" si="10"/>
        <v>0</v>
      </c>
      <c r="F99" s="24">
        <f t="shared" si="11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03"/>
      <c r="B100" s="20" t="s">
        <v>34</v>
      </c>
      <c r="C100" s="21">
        <v>1</v>
      </c>
      <c r="D100" s="22"/>
      <c r="E100" s="23">
        <f t="shared" si="10"/>
        <v>0</v>
      </c>
      <c r="F100" s="24">
        <f t="shared" si="11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03"/>
      <c r="B101" s="25" t="s">
        <v>35</v>
      </c>
      <c r="C101" s="26">
        <v>1</v>
      </c>
      <c r="D101" s="22"/>
      <c r="E101" s="23">
        <f t="shared" si="10"/>
        <v>0</v>
      </c>
      <c r="F101" s="24">
        <f t="shared" si="11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03"/>
      <c r="B102" s="104" t="s">
        <v>36</v>
      </c>
      <c r="C102" s="104"/>
      <c r="D102" s="104"/>
      <c r="E102" s="104"/>
      <c r="F102" s="27">
        <f>SUM(F96:F101)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03"/>
      <c r="B103" s="104" t="s">
        <v>37</v>
      </c>
      <c r="C103" s="104"/>
      <c r="D103" s="104"/>
      <c r="E103" s="104"/>
      <c r="F103" s="10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03"/>
      <c r="B104" s="20" t="s">
        <v>49</v>
      </c>
      <c r="C104" s="21">
        <v>1</v>
      </c>
      <c r="D104" s="22"/>
      <c r="E104" s="23">
        <f t="shared" ref="E104:E112" si="12">C104*D104</f>
        <v>0</v>
      </c>
      <c r="F104" s="24">
        <f t="shared" ref="F104:F112" si="13">E104/12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03"/>
      <c r="B105" s="20" t="s">
        <v>66</v>
      </c>
      <c r="C105" s="21">
        <v>1</v>
      </c>
      <c r="D105" s="22"/>
      <c r="E105" s="23">
        <f t="shared" si="12"/>
        <v>0</v>
      </c>
      <c r="F105" s="24">
        <f t="shared" si="13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03"/>
      <c r="B106" s="20" t="s">
        <v>52</v>
      </c>
      <c r="C106" s="21">
        <v>2</v>
      </c>
      <c r="D106" s="22"/>
      <c r="E106" s="23">
        <f t="shared" si="12"/>
        <v>0</v>
      </c>
      <c r="F106" s="24">
        <f t="shared" si="13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03"/>
      <c r="B107" s="20" t="s">
        <v>53</v>
      </c>
      <c r="C107" s="21">
        <v>1</v>
      </c>
      <c r="D107" s="22"/>
      <c r="E107" s="23">
        <f t="shared" si="12"/>
        <v>0</v>
      </c>
      <c r="F107" s="24">
        <f t="shared" si="13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03"/>
      <c r="B108" s="20" t="s">
        <v>54</v>
      </c>
      <c r="C108" s="21">
        <v>2</v>
      </c>
      <c r="D108" s="22"/>
      <c r="E108" s="23">
        <f t="shared" si="12"/>
        <v>0</v>
      </c>
      <c r="F108" s="24">
        <f t="shared" si="13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03"/>
      <c r="B109" s="20" t="s">
        <v>58</v>
      </c>
      <c r="C109" s="21">
        <v>2</v>
      </c>
      <c r="D109" s="22"/>
      <c r="E109" s="23">
        <f t="shared" si="12"/>
        <v>0</v>
      </c>
      <c r="F109" s="24">
        <f t="shared" si="13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03"/>
      <c r="B110" s="20" t="s">
        <v>59</v>
      </c>
      <c r="C110" s="21">
        <v>6</v>
      </c>
      <c r="D110" s="22"/>
      <c r="E110" s="23">
        <f t="shared" si="12"/>
        <v>0</v>
      </c>
      <c r="F110" s="24">
        <f t="shared" si="13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03"/>
      <c r="B111" s="20" t="s">
        <v>67</v>
      </c>
      <c r="C111" s="21">
        <v>24</v>
      </c>
      <c r="D111" s="22"/>
      <c r="E111" s="23">
        <f t="shared" si="12"/>
        <v>0</v>
      </c>
      <c r="F111" s="24">
        <f t="shared" si="13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03"/>
      <c r="B112" s="29" t="s">
        <v>45</v>
      </c>
      <c r="C112" s="30">
        <v>1</v>
      </c>
      <c r="D112" s="22"/>
      <c r="E112" s="23">
        <f t="shared" si="12"/>
        <v>0</v>
      </c>
      <c r="F112" s="24">
        <f t="shared" si="13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03"/>
      <c r="B113" s="105" t="s">
        <v>36</v>
      </c>
      <c r="C113" s="105"/>
      <c r="D113" s="105"/>
      <c r="E113" s="105"/>
      <c r="F113" s="28">
        <f>SUM(F104:F111)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02"/>
      <c r="B114" s="102"/>
      <c r="C114" s="102"/>
      <c r="D114" s="102"/>
      <c r="E114" s="102"/>
      <c r="F114" s="10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1"/>
      <c r="B115" s="1"/>
      <c r="C115" s="1"/>
      <c r="D115" s="1"/>
      <c r="E115" s="1"/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1" t="s">
        <v>68</v>
      </c>
      <c r="B116" s="1"/>
      <c r="C116" s="1"/>
      <c r="D116" s="1"/>
      <c r="E116" s="1"/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1"/>
      <c r="B117" s="1"/>
      <c r="C117" s="1"/>
      <c r="D117" s="1"/>
      <c r="E117" s="1"/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1"/>
      <c r="B118" s="1"/>
      <c r="C118" s="1"/>
      <c r="D118" s="1"/>
      <c r="E118" s="1"/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1"/>
      <c r="B119" s="1"/>
      <c r="C119" s="1"/>
      <c r="D119" s="1"/>
      <c r="E119" s="1"/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1"/>
      <c r="B120" s="1"/>
      <c r="C120" s="1"/>
      <c r="D120" s="1"/>
      <c r="E120" s="1"/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1"/>
      <c r="B121" s="1"/>
      <c r="C121" s="1"/>
      <c r="D121" s="1"/>
      <c r="E121" s="1"/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1"/>
      <c r="B122" s="1"/>
      <c r="C122" s="1"/>
      <c r="D122" s="1"/>
      <c r="E122" s="1"/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1"/>
      <c r="B123" s="1"/>
      <c r="C123" s="1"/>
      <c r="D123" s="1"/>
      <c r="E123" s="1"/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1"/>
      <c r="B124" s="1"/>
      <c r="C124" s="1"/>
      <c r="D124" s="1"/>
      <c r="E124" s="1"/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1"/>
      <c r="B125" s="1"/>
      <c r="C125" s="1"/>
      <c r="D125" s="1"/>
      <c r="E125" s="1"/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1"/>
      <c r="B126" s="1"/>
      <c r="C126" s="1"/>
      <c r="D126" s="1"/>
      <c r="E126" s="1"/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1"/>
      <c r="B127" s="1"/>
      <c r="C127" s="1"/>
      <c r="D127" s="1"/>
      <c r="E127" s="1"/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1"/>
      <c r="B128" s="1"/>
      <c r="C128" s="1"/>
      <c r="D128" s="1"/>
      <c r="E128" s="1"/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1"/>
      <c r="B129" s="1"/>
      <c r="C129" s="1"/>
      <c r="D129" s="1"/>
      <c r="E129" s="1"/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1"/>
      <c r="B130" s="1"/>
      <c r="C130" s="1"/>
      <c r="D130" s="1"/>
      <c r="E130" s="1"/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1"/>
      <c r="B131" s="1"/>
      <c r="C131" s="1"/>
      <c r="D131" s="1"/>
      <c r="E131" s="1"/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1"/>
      <c r="B132" s="1"/>
      <c r="C132" s="1"/>
      <c r="D132" s="1"/>
      <c r="E132" s="1"/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1"/>
      <c r="B133" s="1"/>
      <c r="C133" s="1"/>
      <c r="D133" s="1"/>
      <c r="E133" s="1"/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1"/>
      <c r="B134" s="1"/>
      <c r="C134" s="1"/>
      <c r="D134" s="1"/>
      <c r="E134" s="1"/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1"/>
      <c r="B135" s="1"/>
      <c r="C135" s="1"/>
      <c r="D135" s="1"/>
      <c r="E135" s="1"/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1"/>
      <c r="B136" s="1"/>
      <c r="C136" s="1"/>
      <c r="D136" s="1"/>
      <c r="E136" s="1"/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1"/>
      <c r="B137" s="1"/>
      <c r="C137" s="1"/>
      <c r="D137" s="1"/>
      <c r="E137" s="1"/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1"/>
      <c r="B138" s="1"/>
      <c r="C138" s="1"/>
      <c r="D138" s="1"/>
      <c r="E138" s="1"/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1"/>
      <c r="B139" s="1"/>
      <c r="C139" s="1"/>
      <c r="D139" s="1"/>
      <c r="E139" s="1"/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1"/>
      <c r="B140" s="1"/>
      <c r="C140" s="1"/>
      <c r="D140" s="1"/>
      <c r="E140" s="1"/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1"/>
      <c r="B141" s="1"/>
      <c r="C141" s="1"/>
      <c r="D141" s="1"/>
      <c r="E141" s="1"/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1"/>
      <c r="B142" s="1"/>
      <c r="C142" s="1"/>
      <c r="D142" s="1"/>
      <c r="E142" s="1"/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1"/>
      <c r="B143" s="1"/>
      <c r="C143" s="1"/>
      <c r="D143" s="1"/>
      <c r="E143" s="1"/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1"/>
      <c r="B144" s="1"/>
      <c r="C144" s="1"/>
      <c r="D144" s="1"/>
      <c r="E144" s="1"/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1"/>
      <c r="B145" s="1"/>
      <c r="C145" s="1"/>
      <c r="D145" s="1"/>
      <c r="E145" s="1"/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1"/>
      <c r="B146" s="1"/>
      <c r="C146" s="1"/>
      <c r="D146" s="1"/>
      <c r="E146" s="1"/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1"/>
      <c r="B147" s="1"/>
      <c r="C147" s="1"/>
      <c r="D147" s="1"/>
      <c r="E147" s="1"/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1"/>
      <c r="B148" s="1"/>
      <c r="C148" s="1"/>
      <c r="D148" s="1"/>
      <c r="E148" s="1"/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1"/>
      <c r="B149" s="1"/>
      <c r="C149" s="1"/>
      <c r="D149" s="1"/>
      <c r="E149" s="1"/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1"/>
      <c r="B150" s="1"/>
      <c r="C150" s="1"/>
      <c r="D150" s="1"/>
      <c r="E150" s="1"/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1"/>
      <c r="B151" s="1"/>
      <c r="C151" s="1"/>
      <c r="D151" s="1"/>
      <c r="E151" s="1"/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1"/>
      <c r="B152" s="1"/>
      <c r="C152" s="1"/>
      <c r="D152" s="1"/>
      <c r="E152" s="1"/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1"/>
      <c r="B153" s="1"/>
      <c r="C153" s="1"/>
      <c r="D153" s="1"/>
      <c r="E153" s="1"/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1"/>
      <c r="B154" s="1"/>
      <c r="C154" s="1"/>
      <c r="D154" s="1"/>
      <c r="E154" s="1"/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1"/>
      <c r="B155" s="1"/>
      <c r="C155" s="1"/>
      <c r="D155" s="1"/>
      <c r="E155" s="1"/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1"/>
      <c r="B156" s="1"/>
      <c r="C156" s="1"/>
      <c r="D156" s="1"/>
      <c r="E156" s="1"/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1"/>
      <c r="B157" s="1"/>
      <c r="C157" s="1"/>
      <c r="D157" s="1"/>
      <c r="E157" s="1"/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1"/>
      <c r="B158" s="1"/>
      <c r="C158" s="1"/>
      <c r="D158" s="1"/>
      <c r="E158" s="1"/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1"/>
      <c r="B159" s="1"/>
      <c r="C159" s="1"/>
      <c r="D159" s="1"/>
      <c r="E159" s="1"/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1"/>
      <c r="B160" s="1"/>
      <c r="C160" s="1"/>
      <c r="D160" s="1"/>
      <c r="E160" s="1"/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1"/>
      <c r="B161" s="1"/>
      <c r="C161" s="1"/>
      <c r="D161" s="1"/>
      <c r="E161" s="1"/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1"/>
      <c r="B162" s="1"/>
      <c r="C162" s="1"/>
      <c r="D162" s="1"/>
      <c r="E162" s="1"/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1"/>
      <c r="B163" s="1"/>
      <c r="C163" s="1"/>
      <c r="D163" s="1"/>
      <c r="E163" s="1"/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1"/>
      <c r="B164" s="1"/>
      <c r="C164" s="1"/>
      <c r="D164" s="1"/>
      <c r="E164" s="1"/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1"/>
      <c r="B165" s="1"/>
      <c r="C165" s="1"/>
      <c r="D165" s="1"/>
      <c r="E165" s="1"/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1"/>
      <c r="B166" s="1"/>
      <c r="C166" s="1"/>
      <c r="D166" s="1"/>
      <c r="E166" s="1"/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1"/>
      <c r="B167" s="1"/>
      <c r="C167" s="1"/>
      <c r="D167" s="1"/>
      <c r="E167" s="1"/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1"/>
      <c r="B168" s="1"/>
      <c r="C168" s="1"/>
      <c r="D168" s="1"/>
      <c r="E168" s="1"/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1"/>
      <c r="B169" s="1"/>
      <c r="C169" s="1"/>
      <c r="D169" s="1"/>
      <c r="E169" s="1"/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1"/>
      <c r="B170" s="1"/>
      <c r="C170" s="1"/>
      <c r="D170" s="1"/>
      <c r="E170" s="1"/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1"/>
      <c r="B171" s="1"/>
      <c r="C171" s="1"/>
      <c r="D171" s="1"/>
      <c r="E171" s="1"/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1"/>
      <c r="B172" s="1"/>
      <c r="C172" s="1"/>
      <c r="D172" s="1"/>
      <c r="E172" s="1"/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1"/>
      <c r="B173" s="1"/>
      <c r="C173" s="1"/>
      <c r="D173" s="1"/>
      <c r="E173" s="1"/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1"/>
      <c r="B174" s="1"/>
      <c r="C174" s="1"/>
      <c r="D174" s="1"/>
      <c r="E174" s="1"/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1"/>
      <c r="B175" s="1"/>
      <c r="C175" s="1"/>
      <c r="D175" s="1"/>
      <c r="E175" s="1"/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1"/>
      <c r="B176" s="1"/>
      <c r="C176" s="1"/>
      <c r="D176" s="1"/>
      <c r="E176" s="1"/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1"/>
      <c r="B177" s="1"/>
      <c r="C177" s="1"/>
      <c r="D177" s="1"/>
      <c r="E177" s="1"/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1"/>
      <c r="B178" s="1"/>
      <c r="C178" s="1"/>
      <c r="D178" s="1"/>
      <c r="E178" s="1"/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1"/>
      <c r="B179" s="1"/>
      <c r="C179" s="1"/>
      <c r="D179" s="1"/>
      <c r="E179" s="1"/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1"/>
      <c r="B180" s="1"/>
      <c r="C180" s="1"/>
      <c r="D180" s="1"/>
      <c r="E180" s="1"/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1"/>
      <c r="B181" s="1"/>
      <c r="C181" s="1"/>
      <c r="D181" s="1"/>
      <c r="E181" s="1"/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1"/>
      <c r="B182" s="1"/>
      <c r="C182" s="1"/>
      <c r="D182" s="1"/>
      <c r="E182" s="1"/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1"/>
      <c r="B183" s="1"/>
      <c r="C183" s="1"/>
      <c r="D183" s="1"/>
      <c r="E183" s="1"/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1"/>
      <c r="B184" s="1"/>
      <c r="C184" s="1"/>
      <c r="D184" s="1"/>
      <c r="E184" s="1"/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1"/>
      <c r="B185" s="1"/>
      <c r="C185" s="1"/>
      <c r="D185" s="1"/>
      <c r="E185" s="1"/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1"/>
      <c r="B186" s="1"/>
      <c r="C186" s="1"/>
      <c r="D186" s="1"/>
      <c r="E186" s="1"/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1"/>
      <c r="B187" s="1"/>
      <c r="C187" s="1"/>
      <c r="D187" s="1"/>
      <c r="E187" s="1"/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1"/>
      <c r="B188" s="1"/>
      <c r="C188" s="1"/>
      <c r="D188" s="1"/>
      <c r="E188" s="1"/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1"/>
      <c r="B189" s="1"/>
      <c r="C189" s="1"/>
      <c r="D189" s="1"/>
      <c r="E189" s="1"/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1"/>
      <c r="B190" s="1"/>
      <c r="C190" s="1"/>
      <c r="D190" s="1"/>
      <c r="E190" s="1"/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1"/>
      <c r="B191" s="1"/>
      <c r="C191" s="1"/>
      <c r="D191" s="1"/>
      <c r="E191" s="1"/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1"/>
      <c r="B192" s="1"/>
      <c r="C192" s="1"/>
      <c r="D192" s="1"/>
      <c r="E192" s="1"/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1"/>
      <c r="B193" s="1"/>
      <c r="C193" s="1"/>
      <c r="D193" s="1"/>
      <c r="E193" s="1"/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1"/>
      <c r="B194" s="1"/>
      <c r="C194" s="1"/>
      <c r="D194" s="1"/>
      <c r="E194" s="1"/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1"/>
      <c r="B195" s="1"/>
      <c r="C195" s="1"/>
      <c r="D195" s="1"/>
      <c r="E195" s="1"/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1"/>
      <c r="B196" s="1"/>
      <c r="C196" s="1"/>
      <c r="D196" s="1"/>
      <c r="E196" s="1"/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1"/>
      <c r="B197" s="1"/>
      <c r="C197" s="1"/>
      <c r="D197" s="1"/>
      <c r="E197" s="1"/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1"/>
      <c r="B198" s="1"/>
      <c r="C198" s="1"/>
      <c r="D198" s="1"/>
      <c r="E198" s="1"/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1"/>
      <c r="B199" s="1"/>
      <c r="C199" s="1"/>
      <c r="D199" s="1"/>
      <c r="E199" s="1"/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1"/>
      <c r="B200" s="1"/>
      <c r="C200" s="1"/>
      <c r="D200" s="1"/>
      <c r="E200" s="1"/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1"/>
      <c r="B201" s="1"/>
      <c r="C201" s="1"/>
      <c r="D201" s="1"/>
      <c r="E201" s="1"/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1"/>
      <c r="B202" s="1"/>
      <c r="C202" s="1"/>
      <c r="D202" s="1"/>
      <c r="E202" s="1"/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1"/>
      <c r="B203" s="1"/>
      <c r="C203" s="1"/>
      <c r="D203" s="1"/>
      <c r="E203" s="1"/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1"/>
      <c r="B204" s="1"/>
      <c r="C204" s="1"/>
      <c r="D204" s="1"/>
      <c r="E204" s="1"/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1"/>
      <c r="B205" s="1"/>
      <c r="C205" s="1"/>
      <c r="D205" s="1"/>
      <c r="E205" s="1"/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1"/>
      <c r="B206" s="1"/>
      <c r="C206" s="1"/>
      <c r="D206" s="1"/>
      <c r="E206" s="1"/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1"/>
      <c r="B207" s="1"/>
      <c r="C207" s="1"/>
      <c r="D207" s="1"/>
      <c r="E207" s="1"/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1"/>
      <c r="B208" s="1"/>
      <c r="C208" s="1"/>
      <c r="D208" s="1"/>
      <c r="E208" s="1"/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1"/>
      <c r="B209" s="1"/>
      <c r="C209" s="1"/>
      <c r="D209" s="1"/>
      <c r="E209" s="1"/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1"/>
      <c r="B210" s="1"/>
      <c r="C210" s="1"/>
      <c r="D210" s="1"/>
      <c r="E210" s="1"/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1"/>
      <c r="B211" s="1"/>
      <c r="C211" s="1"/>
      <c r="D211" s="1"/>
      <c r="E211" s="1"/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1"/>
      <c r="B212" s="1"/>
      <c r="C212" s="1"/>
      <c r="D212" s="1"/>
      <c r="E212" s="1"/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1"/>
      <c r="B213" s="1"/>
      <c r="C213" s="1"/>
      <c r="D213" s="1"/>
      <c r="E213" s="1"/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1"/>
      <c r="B214" s="1"/>
      <c r="C214" s="1"/>
      <c r="D214" s="1"/>
      <c r="E214" s="1"/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1"/>
      <c r="B215" s="1"/>
      <c r="C215" s="1"/>
      <c r="D215" s="1"/>
      <c r="E215" s="1"/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1"/>
      <c r="B216" s="1"/>
      <c r="C216" s="1"/>
      <c r="D216" s="1"/>
      <c r="E216" s="1"/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1"/>
      <c r="B217" s="1"/>
      <c r="C217" s="1"/>
      <c r="D217" s="1"/>
      <c r="E217" s="1"/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1"/>
      <c r="B218" s="1"/>
      <c r="C218" s="1"/>
      <c r="D218" s="1"/>
      <c r="E218" s="1"/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1"/>
      <c r="B219" s="1"/>
      <c r="C219" s="1"/>
      <c r="D219" s="1"/>
      <c r="E219" s="1"/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1"/>
      <c r="B220" s="1"/>
      <c r="C220" s="1"/>
      <c r="D220" s="1"/>
      <c r="E220" s="1"/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1"/>
      <c r="B221" s="1"/>
      <c r="C221" s="1"/>
      <c r="D221" s="1"/>
      <c r="E221" s="1"/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1"/>
      <c r="B222" s="1"/>
      <c r="C222" s="1"/>
      <c r="D222" s="1"/>
      <c r="E222" s="1"/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1"/>
      <c r="B223" s="1"/>
      <c r="C223" s="1"/>
      <c r="D223" s="1"/>
      <c r="E223" s="1"/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1"/>
      <c r="B224" s="1"/>
      <c r="C224" s="1"/>
      <c r="D224" s="1"/>
      <c r="E224" s="1"/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1"/>
      <c r="B225" s="1"/>
      <c r="C225" s="1"/>
      <c r="D225" s="1"/>
      <c r="E225" s="1"/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1"/>
      <c r="B226" s="1"/>
      <c r="C226" s="1"/>
      <c r="D226" s="1"/>
      <c r="E226" s="1"/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1"/>
      <c r="B227" s="1"/>
      <c r="C227" s="1"/>
      <c r="D227" s="1"/>
      <c r="E227" s="1"/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1"/>
      <c r="B228" s="1"/>
      <c r="C228" s="1"/>
      <c r="D228" s="1"/>
      <c r="E228" s="1"/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1"/>
      <c r="B229" s="1"/>
      <c r="C229" s="1"/>
      <c r="D229" s="1"/>
      <c r="E229" s="1"/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1"/>
      <c r="B230" s="1"/>
      <c r="C230" s="1"/>
      <c r="D230" s="1"/>
      <c r="E230" s="1"/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1"/>
      <c r="B231" s="1"/>
      <c r="C231" s="1"/>
      <c r="D231" s="1"/>
      <c r="E231" s="1"/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1"/>
      <c r="B232" s="1"/>
      <c r="C232" s="1"/>
      <c r="D232" s="1"/>
      <c r="E232" s="1"/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1"/>
      <c r="B233" s="1"/>
      <c r="C233" s="1"/>
      <c r="D233" s="1"/>
      <c r="E233" s="1"/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1"/>
      <c r="B234" s="1"/>
      <c r="C234" s="1"/>
      <c r="D234" s="1"/>
      <c r="E234" s="1"/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1"/>
      <c r="B235" s="1"/>
      <c r="C235" s="1"/>
      <c r="D235" s="1"/>
      <c r="E235" s="1"/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1"/>
      <c r="B236" s="1"/>
      <c r="C236" s="1"/>
      <c r="D236" s="1"/>
      <c r="E236" s="1"/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1"/>
      <c r="B237" s="1"/>
      <c r="C237" s="1"/>
      <c r="D237" s="1"/>
      <c r="E237" s="1"/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1"/>
      <c r="B238" s="1"/>
      <c r="C238" s="1"/>
      <c r="D238" s="1"/>
      <c r="E238" s="1"/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1"/>
      <c r="B239" s="1"/>
      <c r="C239" s="1"/>
      <c r="D239" s="1"/>
      <c r="E239" s="1"/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1"/>
      <c r="B240" s="1"/>
      <c r="C240" s="1"/>
      <c r="D240" s="1"/>
      <c r="E240" s="1"/>
      <c r="F240" s="32"/>
      <c r="G240" s="33"/>
      <c r="H240" s="33"/>
      <c r="I240" s="33"/>
      <c r="J240" s="33"/>
      <c r="K240" s="3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1"/>
      <c r="B241" s="1"/>
      <c r="C241" s="1"/>
      <c r="D241" s="1"/>
      <c r="E241" s="1"/>
      <c r="F241" s="32"/>
      <c r="G241" s="33"/>
      <c r="H241" s="33"/>
      <c r="I241" s="33"/>
      <c r="J241" s="33"/>
      <c r="K241" s="3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1"/>
      <c r="B242" s="1"/>
      <c r="C242" s="1"/>
      <c r="D242" s="1"/>
      <c r="E242" s="1"/>
      <c r="F242" s="32"/>
      <c r="G242" s="33"/>
      <c r="H242" s="33"/>
      <c r="I242" s="33"/>
      <c r="J242" s="33"/>
      <c r="K242" s="3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1"/>
      <c r="B243" s="1"/>
      <c r="C243" s="1"/>
      <c r="D243" s="1"/>
      <c r="E243" s="1"/>
      <c r="F243" s="32"/>
      <c r="G243" s="33"/>
      <c r="H243" s="33"/>
      <c r="I243" s="33"/>
      <c r="J243" s="33"/>
      <c r="K243" s="3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1"/>
      <c r="B244" s="1"/>
      <c r="C244" s="1"/>
      <c r="D244" s="1"/>
      <c r="E244" s="1"/>
      <c r="F244" s="32"/>
      <c r="G244" s="33"/>
      <c r="H244" s="33"/>
      <c r="I244" s="33"/>
      <c r="J244" s="33"/>
      <c r="K244" s="3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2:26" ht="12.75" customHeight="1" x14ac:dyDescent="0.2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2:26" ht="12.75" customHeight="1" x14ac:dyDescent="0.2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2:26" ht="12.75" customHeight="1" x14ac:dyDescent="0.2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2:26" ht="12.75" customHeight="1" x14ac:dyDescent="0.2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2:26" ht="12.75" customHeight="1" x14ac:dyDescent="0.2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2:26" ht="12.75" customHeight="1" x14ac:dyDescent="0.2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2:26" ht="12.75" customHeight="1" x14ac:dyDescent="0.2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2:26" ht="12.75" customHeight="1" x14ac:dyDescent="0.2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2:26" ht="12.75" customHeight="1" x14ac:dyDescent="0.2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2:26" ht="12.75" customHeight="1" x14ac:dyDescent="0.2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2:26" ht="12.75" customHeight="1" x14ac:dyDescent="0.2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2:26" ht="12.75" customHeight="1" x14ac:dyDescent="0.2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2:26" ht="12.75" customHeight="1" x14ac:dyDescent="0.2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2:26" ht="12.75" customHeight="1" x14ac:dyDescent="0.2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2:26" ht="12.75" customHeight="1" x14ac:dyDescent="0.2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2:26" ht="12.75" customHeight="1" x14ac:dyDescent="0.2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2:26" ht="12.75" customHeight="1" x14ac:dyDescent="0.2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2:26" ht="12.75" customHeight="1" x14ac:dyDescent="0.2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2:26" ht="12.75" customHeight="1" x14ac:dyDescent="0.2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2:26" ht="12.75" customHeight="1" x14ac:dyDescent="0.2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2:26" ht="12.75" customHeight="1" x14ac:dyDescent="0.2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2:26" ht="12.75" customHeight="1" x14ac:dyDescent="0.2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2:26" ht="12.75" customHeight="1" x14ac:dyDescent="0.2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2:26" ht="12.75" customHeight="1" x14ac:dyDescent="0.2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2:26" ht="12.75" customHeight="1" x14ac:dyDescent="0.2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2:26" ht="12.75" customHeight="1" x14ac:dyDescent="0.2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2:26" ht="12.75" customHeight="1" x14ac:dyDescent="0.2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2:26" ht="12.75" customHeight="1" x14ac:dyDescent="0.2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2:26" ht="12.75" customHeight="1" x14ac:dyDescent="0.2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2:26" ht="12.75" customHeight="1" x14ac:dyDescent="0.2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2:26" ht="12.75" customHeight="1" x14ac:dyDescent="0.2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2:26" ht="12.75" customHeight="1" x14ac:dyDescent="0.2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2:26" ht="12.75" customHeight="1" x14ac:dyDescent="0.2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2:26" ht="12.75" customHeight="1" x14ac:dyDescent="0.2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2:26" ht="12.75" customHeight="1" x14ac:dyDescent="0.2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2:26" ht="12.75" customHeight="1" x14ac:dyDescent="0.2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2:26" ht="12.75" customHeight="1" x14ac:dyDescent="0.2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2:26" ht="12.75" customHeight="1" x14ac:dyDescent="0.2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2:26" ht="12.75" customHeight="1" x14ac:dyDescent="0.2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2:26" ht="12.75" customHeight="1" x14ac:dyDescent="0.2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2:26" ht="12.75" customHeight="1" x14ac:dyDescent="0.2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2:26" ht="12.75" customHeight="1" x14ac:dyDescent="0.2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2:26" ht="12.75" customHeight="1" x14ac:dyDescent="0.2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2:26" ht="12.75" customHeight="1" x14ac:dyDescent="0.2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2:26" ht="12.75" customHeight="1" x14ac:dyDescent="0.2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2:26" ht="12.75" customHeight="1" x14ac:dyDescent="0.2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2:26" ht="12.75" customHeight="1" x14ac:dyDescent="0.2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2:26" ht="12.75" customHeight="1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2:26" ht="12.75" customHeight="1" x14ac:dyDescent="0.2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2:26" ht="12.75" customHeight="1" x14ac:dyDescent="0.2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2:26" ht="12.75" customHeight="1" x14ac:dyDescent="0.2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2:26" ht="12.75" customHeight="1" x14ac:dyDescent="0.2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2:26" ht="12.75" customHeight="1" x14ac:dyDescent="0.2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2:26" ht="12.75" customHeight="1" x14ac:dyDescent="0.2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2:26" ht="12.75" customHeight="1" x14ac:dyDescent="0.2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2:26" ht="12.75" customHeight="1" x14ac:dyDescent="0.2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2:26" ht="12.75" customHeight="1" x14ac:dyDescent="0.2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2:26" ht="12.75" customHeight="1" x14ac:dyDescent="0.2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2:26" ht="12.75" customHeight="1" x14ac:dyDescent="0.2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2:26" ht="12.75" customHeight="1" x14ac:dyDescent="0.2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2:26" ht="14.25" customHeight="1" x14ac:dyDescent="0.2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2:26" ht="14.25" customHeight="1" x14ac:dyDescent="0.2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2:26" ht="14.25" customHeight="1" x14ac:dyDescent="0.2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2:26" ht="14.25" customHeight="1" x14ac:dyDescent="0.2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2:26" ht="14.25" customHeight="1" x14ac:dyDescent="0.2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2:26" ht="14.25" customHeight="1" x14ac:dyDescent="0.2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2:26" ht="14.25" customHeight="1" x14ac:dyDescent="0.2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2:26" ht="14.25" customHeight="1" x14ac:dyDescent="0.2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2:26" ht="14.25" customHeight="1" x14ac:dyDescent="0.2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2:26" ht="14.25" customHeight="1" x14ac:dyDescent="0.2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2:26" ht="14.25" customHeight="1" x14ac:dyDescent="0.2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2:26" ht="14.25" customHeight="1" x14ac:dyDescent="0.2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2:26" ht="14.25" customHeight="1" x14ac:dyDescent="0.2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2:26" ht="14.25" customHeight="1" x14ac:dyDescent="0.2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2:26" ht="14.25" customHeight="1" x14ac:dyDescent="0.2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2:26" ht="14.25" customHeight="1" x14ac:dyDescent="0.2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2:26" ht="14.25" customHeight="1" x14ac:dyDescent="0.2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2:26" ht="14.25" customHeight="1" x14ac:dyDescent="0.2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2:26" ht="14.25" customHeight="1" x14ac:dyDescent="0.2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2:26" ht="14.25" customHeight="1" x14ac:dyDescent="0.2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2:26" ht="14.25" customHeight="1" x14ac:dyDescent="0.2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2:26" ht="14.25" customHeight="1" x14ac:dyDescent="0.2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2:26" ht="14.25" customHeight="1" x14ac:dyDescent="0.2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2:26" ht="14.25" customHeight="1" x14ac:dyDescent="0.2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2:26" ht="14.25" customHeight="1" x14ac:dyDescent="0.2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2:26" ht="14.25" customHeight="1" x14ac:dyDescent="0.2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2:26" ht="14.25" customHeight="1" x14ac:dyDescent="0.2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2:26" ht="14.25" customHeight="1" x14ac:dyDescent="0.2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2:26" ht="14.25" customHeight="1" x14ac:dyDescent="0.2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2:26" ht="14.25" customHeight="1" x14ac:dyDescent="0.2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2:26" ht="14.25" customHeight="1" x14ac:dyDescent="0.2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2:26" ht="14.25" customHeight="1" x14ac:dyDescent="0.2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2:26" ht="14.25" customHeight="1" x14ac:dyDescent="0.2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2:26" ht="14.25" customHeight="1" x14ac:dyDescent="0.2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2:26" ht="14.25" customHeight="1" x14ac:dyDescent="0.2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2:26" ht="14.25" customHeight="1" x14ac:dyDescent="0.2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2:26" ht="14.25" customHeight="1" x14ac:dyDescent="0.2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2:26" ht="14.25" customHeight="1" x14ac:dyDescent="0.2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2:26" ht="14.25" customHeight="1" x14ac:dyDescent="0.2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2:26" ht="14.25" customHeight="1" x14ac:dyDescent="0.2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2:26" ht="14.25" customHeight="1" x14ac:dyDescent="0.2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2:26" ht="14.25" customHeight="1" x14ac:dyDescent="0.2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2:26" ht="14.25" customHeight="1" x14ac:dyDescent="0.2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2:26" ht="14.25" customHeight="1" x14ac:dyDescent="0.2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2:26" ht="14.25" customHeight="1" x14ac:dyDescent="0.2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2:26" ht="14.25" customHeight="1" x14ac:dyDescent="0.2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2:26" ht="14.25" customHeight="1" x14ac:dyDescent="0.2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2:26" ht="14.25" customHeight="1" x14ac:dyDescent="0.2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2:26" ht="14.25" customHeight="1" x14ac:dyDescent="0.2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2:26" ht="14.25" customHeight="1" x14ac:dyDescent="0.2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2:26" ht="14.25" customHeight="1" x14ac:dyDescent="0.2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2:26" ht="14.25" customHeight="1" x14ac:dyDescent="0.2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2:26" ht="14.25" customHeight="1" x14ac:dyDescent="0.2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2:26" ht="14.25" customHeight="1" x14ac:dyDescent="0.2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2:26" ht="14.25" customHeight="1" x14ac:dyDescent="0.2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2:26" ht="14.25" customHeight="1" x14ac:dyDescent="0.2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2:26" ht="14.25" customHeight="1" x14ac:dyDescent="0.2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2:26" ht="14.25" customHeight="1" x14ac:dyDescent="0.2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2:26" ht="14.25" customHeight="1" x14ac:dyDescent="0.2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2:26" ht="14.25" customHeight="1" x14ac:dyDescent="0.2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2:26" ht="14.25" customHeight="1" x14ac:dyDescent="0.2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2:26" ht="14.25" customHeight="1" x14ac:dyDescent="0.2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2:26" ht="14.25" customHeight="1" x14ac:dyDescent="0.2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2:26" ht="14.25" customHeight="1" x14ac:dyDescent="0.2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2:26" ht="14.25" customHeight="1" x14ac:dyDescent="0.2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2:26" ht="14.25" customHeight="1" x14ac:dyDescent="0.2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2:26" ht="14.25" customHeight="1" x14ac:dyDescent="0.2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2:26" ht="14.25" customHeight="1" x14ac:dyDescent="0.2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2:26" ht="14.25" customHeight="1" x14ac:dyDescent="0.2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2:26" ht="14.25" customHeight="1" x14ac:dyDescent="0.2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2:26" ht="14.25" customHeight="1" x14ac:dyDescent="0.2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2:26" ht="14.25" customHeight="1" x14ac:dyDescent="0.2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2:26" ht="14.25" customHeight="1" x14ac:dyDescent="0.2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2:26" ht="14.25" customHeight="1" x14ac:dyDescent="0.2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2:26" ht="14.25" customHeight="1" x14ac:dyDescent="0.2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2:26" ht="14.25" customHeight="1" x14ac:dyDescent="0.2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2:26" ht="14.25" customHeight="1" x14ac:dyDescent="0.2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2:26" ht="14.25" customHeight="1" x14ac:dyDescent="0.2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2:26" ht="14.25" customHeight="1" x14ac:dyDescent="0.2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2:26" ht="14.25" customHeight="1" x14ac:dyDescent="0.2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2:26" ht="14.25" customHeight="1" x14ac:dyDescent="0.2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2:26" ht="14.25" customHeight="1" x14ac:dyDescent="0.2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2:26" ht="14.25" customHeight="1" x14ac:dyDescent="0.2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2:26" ht="14.25" customHeight="1" x14ac:dyDescent="0.2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2:26" ht="14.25" customHeight="1" x14ac:dyDescent="0.2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2:26" ht="14.25" customHeight="1" x14ac:dyDescent="0.2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2:26" ht="14.25" customHeight="1" x14ac:dyDescent="0.2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2:26" ht="14.25" customHeight="1" x14ac:dyDescent="0.2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2:26" ht="14.25" customHeight="1" x14ac:dyDescent="0.2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2:26" ht="14.25" customHeight="1" x14ac:dyDescent="0.2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2:26" ht="14.25" customHeight="1" x14ac:dyDescent="0.2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2:26" ht="14.25" customHeight="1" x14ac:dyDescent="0.2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2:26" ht="14.25" customHeight="1" x14ac:dyDescent="0.2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2:26" ht="14.25" customHeight="1" x14ac:dyDescent="0.2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2:26" ht="14.25" customHeight="1" x14ac:dyDescent="0.2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2:26" ht="14.25" customHeight="1" x14ac:dyDescent="0.2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2:26" ht="14.25" customHeight="1" x14ac:dyDescent="0.2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2:26" ht="14.25" customHeight="1" x14ac:dyDescent="0.2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2:26" ht="14.25" customHeight="1" x14ac:dyDescent="0.2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2:26" ht="14.25" customHeight="1" x14ac:dyDescent="0.2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2:26" ht="14.25" customHeight="1" x14ac:dyDescent="0.2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2:26" ht="14.25" customHeight="1" x14ac:dyDescent="0.2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2:26" ht="14.25" customHeight="1" x14ac:dyDescent="0.2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2:26" ht="14.25" customHeight="1" x14ac:dyDescent="0.2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2:26" ht="14.25" customHeight="1" x14ac:dyDescent="0.2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2:26" ht="14.25" customHeight="1" x14ac:dyDescent="0.2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2:26" ht="14.25" customHeight="1" x14ac:dyDescent="0.2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2:26" ht="14.25" customHeight="1" x14ac:dyDescent="0.2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2:26" ht="14.25" customHeight="1" x14ac:dyDescent="0.2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2:26" ht="14.25" customHeight="1" x14ac:dyDescent="0.2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2:26" ht="14.25" customHeight="1" x14ac:dyDescent="0.2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2:26" ht="14.25" customHeight="1" x14ac:dyDescent="0.2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2:26" ht="14.25" customHeight="1" x14ac:dyDescent="0.2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2:26" ht="14.25" customHeight="1" x14ac:dyDescent="0.2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2:26" ht="14.25" customHeight="1" x14ac:dyDescent="0.2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2:26" ht="14.25" customHeight="1" x14ac:dyDescent="0.2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2:26" ht="14.25" customHeight="1" x14ac:dyDescent="0.2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2:26" ht="14.25" customHeight="1" x14ac:dyDescent="0.2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2:26" ht="14.25" customHeight="1" x14ac:dyDescent="0.2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2:26" ht="14.25" customHeight="1" x14ac:dyDescent="0.2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2:26" ht="14.25" customHeight="1" x14ac:dyDescent="0.2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2:26" ht="14.25" customHeight="1" x14ac:dyDescent="0.2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2:26" ht="14.25" customHeight="1" x14ac:dyDescent="0.2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2:26" ht="14.25" customHeight="1" x14ac:dyDescent="0.2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2:26" ht="14.25" customHeight="1" x14ac:dyDescent="0.2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2:26" ht="14.25" customHeight="1" x14ac:dyDescent="0.2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2:26" ht="14.25" customHeight="1" x14ac:dyDescent="0.2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2:26" ht="14.25" customHeight="1" x14ac:dyDescent="0.2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2:26" ht="14.25" customHeight="1" x14ac:dyDescent="0.2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2:26" ht="14.25" customHeight="1" x14ac:dyDescent="0.2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2:26" ht="14.25" customHeight="1" x14ac:dyDescent="0.2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2:26" ht="14.25" customHeight="1" x14ac:dyDescent="0.2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2:26" ht="14.25" customHeight="1" x14ac:dyDescent="0.2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2:26" ht="14.25" customHeight="1" x14ac:dyDescent="0.2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2:26" ht="14.25" customHeight="1" x14ac:dyDescent="0.2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2:26" ht="14.25" customHeight="1" x14ac:dyDescent="0.2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2:26" ht="14.25" customHeight="1" x14ac:dyDescent="0.2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2:26" ht="14.25" customHeight="1" x14ac:dyDescent="0.2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2:26" ht="14.25" customHeight="1" x14ac:dyDescent="0.2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2:26" ht="14.25" customHeight="1" x14ac:dyDescent="0.2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2:26" ht="14.25" customHeight="1" x14ac:dyDescent="0.2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2:26" ht="14.25" customHeight="1" x14ac:dyDescent="0.2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2:26" ht="14.25" customHeight="1" x14ac:dyDescent="0.2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2:26" ht="14.25" customHeight="1" x14ac:dyDescent="0.2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2:26" ht="14.25" customHeight="1" x14ac:dyDescent="0.2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2:26" ht="14.25" customHeight="1" x14ac:dyDescent="0.2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2:26" ht="14.25" customHeight="1" x14ac:dyDescent="0.2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2:26" ht="14.25" customHeight="1" x14ac:dyDescent="0.2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2:26" ht="14.25" customHeight="1" x14ac:dyDescent="0.2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2:26" ht="14.25" customHeight="1" x14ac:dyDescent="0.2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2:26" ht="14.25" customHeight="1" x14ac:dyDescent="0.2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2:26" ht="14.25" customHeight="1" x14ac:dyDescent="0.2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2:26" ht="14.25" customHeight="1" x14ac:dyDescent="0.2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2:26" ht="14.25" customHeight="1" x14ac:dyDescent="0.2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2:26" ht="14.25" customHeight="1" x14ac:dyDescent="0.2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2:26" ht="14.25" customHeight="1" x14ac:dyDescent="0.2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2:26" ht="14.25" customHeight="1" x14ac:dyDescent="0.2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2:26" ht="14.25" customHeight="1" x14ac:dyDescent="0.2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2:26" ht="14.25" customHeight="1" x14ac:dyDescent="0.2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2:26" ht="14.25" customHeight="1" x14ac:dyDescent="0.2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2:26" ht="14.25" customHeight="1" x14ac:dyDescent="0.2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2:26" ht="14.25" customHeight="1" x14ac:dyDescent="0.2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2:26" ht="14.25" customHeight="1" x14ac:dyDescent="0.2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2:26" ht="14.25" customHeight="1" x14ac:dyDescent="0.2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2:26" ht="14.25" customHeight="1" x14ac:dyDescent="0.2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2:26" ht="14.25" customHeight="1" x14ac:dyDescent="0.2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2:26" ht="14.25" customHeight="1" x14ac:dyDescent="0.2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2:26" ht="14.25" customHeight="1" x14ac:dyDescent="0.2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2:26" ht="14.25" customHeight="1" x14ac:dyDescent="0.2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2:26" ht="14.25" customHeight="1" x14ac:dyDescent="0.2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2:26" ht="14.25" customHeight="1" x14ac:dyDescent="0.2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2:26" ht="14.25" customHeight="1" x14ac:dyDescent="0.2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2:26" ht="14.25" customHeight="1" x14ac:dyDescent="0.2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2:26" ht="14.25" customHeight="1" x14ac:dyDescent="0.2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2:26" ht="14.25" customHeight="1" x14ac:dyDescent="0.2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2:26" ht="14.25" customHeight="1" x14ac:dyDescent="0.2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2:26" ht="14.25" customHeight="1" x14ac:dyDescent="0.2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2:26" ht="14.25" customHeight="1" x14ac:dyDescent="0.2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2:26" ht="14.25" customHeight="1" x14ac:dyDescent="0.2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2:26" ht="14.25" customHeight="1" x14ac:dyDescent="0.2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2:26" ht="14.25" customHeight="1" x14ac:dyDescent="0.2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2:26" ht="14.25" customHeight="1" x14ac:dyDescent="0.2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2:26" ht="14.25" customHeight="1" x14ac:dyDescent="0.2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2:26" ht="14.25" customHeight="1" x14ac:dyDescent="0.2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2:26" ht="14.25" customHeight="1" x14ac:dyDescent="0.2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2:26" ht="14.25" customHeight="1" x14ac:dyDescent="0.2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2:26" ht="14.25" customHeight="1" x14ac:dyDescent="0.2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2:26" ht="14.25" customHeight="1" x14ac:dyDescent="0.2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2:26" ht="14.25" customHeight="1" x14ac:dyDescent="0.2"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2:26" ht="14.25" customHeight="1" x14ac:dyDescent="0.2"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2:26" ht="14.25" customHeight="1" x14ac:dyDescent="0.2"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2:26" ht="14.25" customHeight="1" x14ac:dyDescent="0.2"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2:26" ht="14.25" customHeight="1" x14ac:dyDescent="0.2"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2:26" ht="14.25" customHeight="1" x14ac:dyDescent="0.2"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2:26" ht="14.25" customHeight="1" x14ac:dyDescent="0.2"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2:26" ht="14.25" customHeight="1" x14ac:dyDescent="0.2"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2:26" ht="14.25" customHeight="1" x14ac:dyDescent="0.2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2:26" ht="14.25" customHeight="1" x14ac:dyDescent="0.2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2:26" ht="14.25" customHeight="1" x14ac:dyDescent="0.2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2:26" ht="14.25" customHeight="1" x14ac:dyDescent="0.2"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2:26" ht="14.25" customHeight="1" x14ac:dyDescent="0.2"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2:26" ht="14.25" customHeight="1" x14ac:dyDescent="0.2"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2:26" ht="14.25" customHeight="1" x14ac:dyDescent="0.2"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2:26" ht="14.25" customHeight="1" x14ac:dyDescent="0.2"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2:26" ht="14.25" customHeight="1" x14ac:dyDescent="0.2"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2:26" ht="14.25" customHeight="1" x14ac:dyDescent="0.2"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2:26" ht="14.25" customHeight="1" x14ac:dyDescent="0.2"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2:26" ht="14.25" customHeight="1" x14ac:dyDescent="0.2"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2:26" ht="14.25" customHeight="1" x14ac:dyDescent="0.2"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2:26" ht="14.25" customHeight="1" x14ac:dyDescent="0.2"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2:26" ht="14.25" customHeight="1" x14ac:dyDescent="0.2"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2:26" ht="14.25" customHeight="1" x14ac:dyDescent="0.2"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2:26" ht="14.25" customHeight="1" x14ac:dyDescent="0.2"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2:26" ht="14.25" customHeight="1" x14ac:dyDescent="0.2"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2:26" ht="14.25" customHeight="1" x14ac:dyDescent="0.2"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2:26" ht="14.25" customHeight="1" x14ac:dyDescent="0.2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2:26" ht="14.25" customHeight="1" x14ac:dyDescent="0.2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2:26" ht="14.25" customHeight="1" x14ac:dyDescent="0.2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2:26" ht="14.25" customHeight="1" x14ac:dyDescent="0.2"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2:26" ht="14.25" customHeight="1" x14ac:dyDescent="0.2"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2:26" ht="14.25" customHeight="1" x14ac:dyDescent="0.2"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2:26" ht="14.25" customHeight="1" x14ac:dyDescent="0.2"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2:26" ht="14.25" customHeight="1" x14ac:dyDescent="0.2"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2:26" ht="14.25" customHeight="1" x14ac:dyDescent="0.2"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2:26" ht="14.25" customHeight="1" x14ac:dyDescent="0.2"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2:26" ht="14.25" customHeight="1" x14ac:dyDescent="0.2"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2:26" ht="14.25" customHeight="1" x14ac:dyDescent="0.2"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2:26" ht="14.25" customHeight="1" x14ac:dyDescent="0.2"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2:26" ht="14.25" customHeight="1" x14ac:dyDescent="0.2"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2:26" ht="14.25" customHeight="1" x14ac:dyDescent="0.2"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2:26" ht="14.25" customHeight="1" x14ac:dyDescent="0.2"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2:26" ht="14.25" customHeight="1" x14ac:dyDescent="0.2"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2:26" ht="14.25" customHeight="1" x14ac:dyDescent="0.2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2:26" ht="14.25" customHeight="1" x14ac:dyDescent="0.2"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2:26" ht="14.25" customHeight="1" x14ac:dyDescent="0.2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2:26" ht="14.25" customHeight="1" x14ac:dyDescent="0.2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2:26" ht="14.25" customHeight="1" x14ac:dyDescent="0.2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2:26" ht="14.25" customHeight="1" x14ac:dyDescent="0.2"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2:26" ht="14.25" customHeight="1" x14ac:dyDescent="0.2"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2:26" ht="14.25" customHeight="1" x14ac:dyDescent="0.2"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2:26" ht="14.25" customHeight="1" x14ac:dyDescent="0.2"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2:26" ht="14.25" customHeight="1" x14ac:dyDescent="0.2"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2:26" ht="14.25" customHeight="1" x14ac:dyDescent="0.2"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2:26" ht="14.25" customHeight="1" x14ac:dyDescent="0.2"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2:26" ht="14.25" customHeight="1" x14ac:dyDescent="0.2"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2:26" ht="14.25" customHeight="1" x14ac:dyDescent="0.2"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</sheetData>
  <sheetProtection algorithmName="SHA-512" hashValue="CCCzNCSCgq2c7XJfapQ3VWzm3JiF0TeGrjgWXSMTZPP+cw5OEgXZ4UZveiGck0KOL0/g9LcI7xQ9EYjFKdq4zA==" saltValue="u24gImQ0rFjj3VhcSC93tg==" spinCount="100000" sheet="1" objects="1" scenarios="1"/>
  <mergeCells count="30">
    <mergeCell ref="A3:A21"/>
    <mergeCell ref="B3:F3"/>
    <mergeCell ref="B10:E10"/>
    <mergeCell ref="B11:F11"/>
    <mergeCell ref="B21:E21"/>
    <mergeCell ref="A22:F22"/>
    <mergeCell ref="A23:A45"/>
    <mergeCell ref="B23:F23"/>
    <mergeCell ref="B29:E29"/>
    <mergeCell ref="B30:F30"/>
    <mergeCell ref="B45:E45"/>
    <mergeCell ref="A46:F46"/>
    <mergeCell ref="A47:A69"/>
    <mergeCell ref="B47:F47"/>
    <mergeCell ref="B53:E53"/>
    <mergeCell ref="B54:F54"/>
    <mergeCell ref="B69:E69"/>
    <mergeCell ref="A70:F70"/>
    <mergeCell ref="A71:A93"/>
    <mergeCell ref="B71:F71"/>
    <mergeCell ref="B77:E77"/>
    <mergeCell ref="B78:F78"/>
    <mergeCell ref="B93:E93"/>
    <mergeCell ref="A114:F114"/>
    <mergeCell ref="A94:F94"/>
    <mergeCell ref="A95:A113"/>
    <mergeCell ref="B95:F95"/>
    <mergeCell ref="B102:E102"/>
    <mergeCell ref="B103:F103"/>
    <mergeCell ref="B113:E113"/>
  </mergeCells>
  <pageMargins left="0.7" right="0.7" top="0.75" bottom="0.75" header="0" footer="0"/>
  <pageSetup paperSize="9" scale="80" firstPageNumber="0" orientation="portrait" horizontalDpi="300" verticalDpi="300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6.42578125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84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42">
        <v>1752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5"/>
      <c r="J23" s="128">
        <f>J15</f>
        <v>1752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29">
        <v>0.3</v>
      </c>
      <c r="J24" s="128">
        <f>J23*I24</f>
        <v>525.6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30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>
        <f>SUM(J23:J27)</f>
        <v>2277.6</v>
      </c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>
        <f>J28</f>
        <v>2277.6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>
        <f>(1/12)</f>
        <v>8.3333333333333329E-2</v>
      </c>
      <c r="J34" s="49">
        <f>$J$33*I34</f>
        <v>189.79999999999998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>
        <f>(1/12)+((1/12)/3)</f>
        <v>0.1111111111111111</v>
      </c>
      <c r="J35" s="49">
        <f>$J$33*I35</f>
        <v>253.06666666666663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0.19444444444444442</v>
      </c>
      <c r="J36" s="52">
        <f>SUM(J34:J35)</f>
        <v>442.86666666666662</v>
      </c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>
        <f>J28+J36</f>
        <v>2720.4666666666667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>
        <v>0.2</v>
      </c>
      <c r="J40" s="49">
        <f t="shared" ref="J40:J47" si="0">$J$39*I40</f>
        <v>544.09333333333336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>
        <v>2.5000000000000001E-2</v>
      </c>
      <c r="J41" s="49">
        <f t="shared" si="0"/>
        <v>68.01166666666667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63">
        <v>0</v>
      </c>
      <c r="J42" s="49">
        <f t="shared" si="0"/>
        <v>0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>
        <v>1.4999999999999999E-2</v>
      </c>
      <c r="J43" s="49">
        <f t="shared" si="0"/>
        <v>40.807000000000002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>
        <v>0.01</v>
      </c>
      <c r="J44" s="49">
        <f t="shared" si="0"/>
        <v>27.204666666666668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>
        <v>6.0000000000000001E-3</v>
      </c>
      <c r="J45" s="49">
        <f t="shared" si="0"/>
        <v>16.322800000000001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>
        <v>2E-3</v>
      </c>
      <c r="J46" s="49">
        <f t="shared" si="0"/>
        <v>5.4409333333333336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>
        <v>0.08</v>
      </c>
      <c r="J47" s="49">
        <f t="shared" si="0"/>
        <v>217.63733333333334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0.33800000000000002</v>
      </c>
      <c r="J48" s="52">
        <f>SUM(J40:J47)</f>
        <v>919.51773333333335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57"/>
      <c r="J50" s="48" t="s">
        <v>98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66"/>
      <c r="B51" s="48" t="s">
        <v>70</v>
      </c>
      <c r="C51" s="110" t="s">
        <v>127</v>
      </c>
      <c r="D51" s="110"/>
      <c r="E51" s="110"/>
      <c r="F51" s="110"/>
      <c r="G51" s="110"/>
      <c r="H51" s="110"/>
      <c r="I51" s="132"/>
      <c r="J51" s="128">
        <f>((26*3.25*2)-(1100*0.01))</f>
        <v>158</v>
      </c>
      <c r="K51" s="68"/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4.25" customHeight="1" x14ac:dyDescent="0.2">
      <c r="A52" s="36"/>
      <c r="B52" s="48" t="s">
        <v>72</v>
      </c>
      <c r="C52" s="110" t="s">
        <v>128</v>
      </c>
      <c r="D52" s="110"/>
      <c r="E52" s="110"/>
      <c r="F52" s="110"/>
      <c r="G52" s="110"/>
      <c r="H52" s="110"/>
      <c r="I52" s="128">
        <v>13.5</v>
      </c>
      <c r="J52" s="128">
        <f>I52*26-(1100*0.005)</f>
        <v>345.5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75</v>
      </c>
      <c r="C53" s="110" t="s">
        <v>129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78</v>
      </c>
      <c r="C54" s="110" t="s">
        <v>130</v>
      </c>
      <c r="D54" s="110"/>
      <c r="E54" s="110"/>
      <c r="F54" s="110"/>
      <c r="G54" s="110"/>
      <c r="H54" s="110"/>
      <c r="I54" s="128"/>
      <c r="J54" s="69">
        <v>0</v>
      </c>
      <c r="K54" s="70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103</v>
      </c>
      <c r="C55" s="110" t="s">
        <v>131</v>
      </c>
      <c r="D55" s="110"/>
      <c r="E55" s="110"/>
      <c r="F55" s="110"/>
      <c r="G55" s="110"/>
      <c r="H55" s="110"/>
      <c r="I55" s="130"/>
      <c r="J55" s="128">
        <f>I55*0.3</f>
        <v>0</v>
      </c>
      <c r="K55" s="71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119</v>
      </c>
      <c r="C56" s="110" t="s">
        <v>132</v>
      </c>
      <c r="D56" s="110"/>
      <c r="E56" s="110"/>
      <c r="F56" s="110"/>
      <c r="G56" s="110"/>
      <c r="H56" s="110"/>
      <c r="I56" s="128"/>
      <c r="J56" s="128">
        <f>I56</f>
        <v>0</v>
      </c>
      <c r="K56" s="72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133</v>
      </c>
      <c r="C57" s="106"/>
      <c r="D57" s="106"/>
      <c r="E57" s="106"/>
      <c r="F57" s="106"/>
      <c r="G57" s="106"/>
      <c r="H57" s="106"/>
      <c r="I57" s="106"/>
      <c r="J57" s="52">
        <f>SUM(J51:J56)</f>
        <v>503.5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109" t="s">
        <v>134</v>
      </c>
      <c r="C59" s="109"/>
      <c r="D59" s="109"/>
      <c r="E59" s="109"/>
      <c r="F59" s="109"/>
      <c r="G59" s="109"/>
      <c r="H59" s="109"/>
      <c r="I59" s="109"/>
      <c r="J59" s="109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106" t="s">
        <v>135</v>
      </c>
      <c r="C60" s="106"/>
      <c r="D60" s="106"/>
      <c r="E60" s="106"/>
      <c r="F60" s="106"/>
      <c r="G60" s="106"/>
      <c r="H60" s="106"/>
      <c r="I60" s="106"/>
      <c r="J60" s="48" t="s">
        <v>98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48" t="s">
        <v>136</v>
      </c>
      <c r="C61" s="110" t="s">
        <v>137</v>
      </c>
      <c r="D61" s="110"/>
      <c r="E61" s="110"/>
      <c r="F61" s="110"/>
      <c r="G61" s="110"/>
      <c r="H61" s="110"/>
      <c r="I61" s="110"/>
      <c r="J61" s="49">
        <f>J36</f>
        <v>442.86666666666662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138</v>
      </c>
      <c r="C62" s="110" t="s">
        <v>139</v>
      </c>
      <c r="D62" s="110"/>
      <c r="E62" s="110"/>
      <c r="F62" s="110"/>
      <c r="G62" s="110"/>
      <c r="H62" s="110"/>
      <c r="I62" s="110"/>
      <c r="J62" s="49">
        <f>J48</f>
        <v>919.51773333333335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140</v>
      </c>
      <c r="C63" s="110" t="s">
        <v>141</v>
      </c>
      <c r="D63" s="110"/>
      <c r="E63" s="110"/>
      <c r="F63" s="110"/>
      <c r="G63" s="110"/>
      <c r="H63" s="110"/>
      <c r="I63" s="110"/>
      <c r="J63" s="49">
        <f>J57</f>
        <v>503.5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66"/>
      <c r="B64" s="106" t="s">
        <v>142</v>
      </c>
      <c r="C64" s="106"/>
      <c r="D64" s="106"/>
      <c r="E64" s="106"/>
      <c r="F64" s="106"/>
      <c r="G64" s="106"/>
      <c r="H64" s="106"/>
      <c r="I64" s="106"/>
      <c r="J64" s="52">
        <f>SUM(J61:J63)</f>
        <v>1865.8843999999999</v>
      </c>
      <c r="K64" s="53"/>
      <c r="L64" s="68"/>
      <c r="M64" s="68"/>
      <c r="N64" s="68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4.25" customHeight="1" x14ac:dyDescent="0.2">
      <c r="A65" s="36"/>
      <c r="B65" s="117"/>
      <c r="C65" s="117"/>
      <c r="D65" s="117"/>
      <c r="E65" s="117"/>
      <c r="F65" s="117"/>
      <c r="G65" s="117"/>
      <c r="H65" s="117"/>
      <c r="I65" s="117"/>
      <c r="J65" s="117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73"/>
      <c r="C66" s="73"/>
      <c r="D66" s="73"/>
      <c r="E66" s="73"/>
      <c r="F66" s="73"/>
      <c r="G66" s="73"/>
      <c r="H66" s="73"/>
      <c r="I66" s="73"/>
      <c r="J66" s="73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109" t="s">
        <v>143</v>
      </c>
      <c r="C67" s="109"/>
      <c r="D67" s="109"/>
      <c r="E67" s="109"/>
      <c r="F67" s="109"/>
      <c r="G67" s="109"/>
      <c r="H67" s="109"/>
      <c r="I67" s="109"/>
      <c r="J67" s="109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>
        <v>3</v>
      </c>
      <c r="C68" s="106" t="s">
        <v>144</v>
      </c>
      <c r="D68" s="106"/>
      <c r="E68" s="106"/>
      <c r="F68" s="106"/>
      <c r="G68" s="106"/>
      <c r="H68" s="106"/>
      <c r="I68" s="48" t="s">
        <v>97</v>
      </c>
      <c r="J68" s="48" t="s">
        <v>98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106" t="s">
        <v>108</v>
      </c>
      <c r="C69" s="106"/>
      <c r="D69" s="106"/>
      <c r="E69" s="106"/>
      <c r="F69" s="106"/>
      <c r="G69" s="106"/>
      <c r="H69" s="106"/>
      <c r="I69" s="106"/>
      <c r="J69" s="62">
        <f>J28</f>
        <v>2277.6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70</v>
      </c>
      <c r="C70" s="110" t="s">
        <v>145</v>
      </c>
      <c r="D70" s="110"/>
      <c r="E70" s="110"/>
      <c r="F70" s="110"/>
      <c r="G70" s="110"/>
      <c r="H70" s="110"/>
      <c r="I70" s="51">
        <f>((1/12)*0.05)</f>
        <v>4.1666666666666666E-3</v>
      </c>
      <c r="J70" s="49">
        <f>$J$69*I70</f>
        <v>9.49</v>
      </c>
      <c r="K70" s="5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72</v>
      </c>
      <c r="C71" s="110" t="s">
        <v>146</v>
      </c>
      <c r="D71" s="110"/>
      <c r="E71" s="110"/>
      <c r="F71" s="110"/>
      <c r="G71" s="110"/>
      <c r="H71" s="110"/>
      <c r="I71" s="51">
        <f>I70*0.08</f>
        <v>3.3333333333333332E-4</v>
      </c>
      <c r="J71" s="49">
        <f>$J$69*I71</f>
        <v>0.75919999999999999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75</v>
      </c>
      <c r="C72" s="110" t="s">
        <v>147</v>
      </c>
      <c r="D72" s="110"/>
      <c r="E72" s="110"/>
      <c r="F72" s="110"/>
      <c r="G72" s="110"/>
      <c r="H72" s="110"/>
      <c r="I72" s="51">
        <f>(7/30)/12</f>
        <v>1.9444444444444445E-2</v>
      </c>
      <c r="J72" s="49">
        <f>$J$69*I72</f>
        <v>44.286666666666669</v>
      </c>
      <c r="K72" s="74" t="s">
        <v>148</v>
      </c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78</v>
      </c>
      <c r="C73" s="110" t="s">
        <v>149</v>
      </c>
      <c r="D73" s="110"/>
      <c r="E73" s="110"/>
      <c r="F73" s="110"/>
      <c r="G73" s="110"/>
      <c r="H73" s="110"/>
      <c r="I73" s="51">
        <f>I72*I48</f>
        <v>6.5722222222222224E-3</v>
      </c>
      <c r="J73" s="49">
        <f>$J$69*I73</f>
        <v>14.968893333333334</v>
      </c>
      <c r="K73" s="75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"/>
      <c r="B74" s="48" t="s">
        <v>103</v>
      </c>
      <c r="C74" s="110" t="s">
        <v>150</v>
      </c>
      <c r="D74" s="110"/>
      <c r="E74" s="110"/>
      <c r="F74" s="110"/>
      <c r="G74" s="110"/>
      <c r="H74" s="110"/>
      <c r="I74" s="51">
        <f>(0.4*0.08)</f>
        <v>3.2000000000000001E-2</v>
      </c>
      <c r="J74" s="49">
        <f>$J$69*I74</f>
        <v>72.883200000000002</v>
      </c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36"/>
      <c r="B75" s="106" t="s">
        <v>151</v>
      </c>
      <c r="C75" s="106"/>
      <c r="D75" s="106"/>
      <c r="E75" s="106"/>
      <c r="F75" s="106"/>
      <c r="G75" s="106"/>
      <c r="H75" s="106"/>
      <c r="I75" s="57">
        <f>SUM(I70:I74)</f>
        <v>6.2516666666666665E-2</v>
      </c>
      <c r="J75" s="52">
        <f>SUM(J70:J74)</f>
        <v>142.38796000000002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66"/>
      <c r="B76" s="116"/>
      <c r="C76" s="116"/>
      <c r="D76" s="116"/>
      <c r="E76" s="116"/>
      <c r="F76" s="116"/>
      <c r="G76" s="116"/>
      <c r="H76" s="116"/>
      <c r="I76" s="116"/>
      <c r="J76" s="116"/>
      <c r="K76" s="68"/>
      <c r="L76" s="68"/>
      <c r="M76" s="68"/>
      <c r="N76" s="68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4.25" customHeight="1" x14ac:dyDescent="0.2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36"/>
      <c r="B78" s="109" t="s">
        <v>152</v>
      </c>
      <c r="C78" s="109"/>
      <c r="D78" s="109"/>
      <c r="E78" s="109"/>
      <c r="F78" s="109"/>
      <c r="G78" s="109"/>
      <c r="H78" s="109"/>
      <c r="I78" s="109"/>
      <c r="J78" s="109"/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106" t="s">
        <v>153</v>
      </c>
      <c r="C79" s="106"/>
      <c r="D79" s="106"/>
      <c r="E79" s="106"/>
      <c r="F79" s="106"/>
      <c r="G79" s="106"/>
      <c r="H79" s="106"/>
      <c r="I79" s="48" t="s">
        <v>97</v>
      </c>
      <c r="J79" s="48" t="s">
        <v>98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12" t="s">
        <v>108</v>
      </c>
      <c r="C80" s="112"/>
      <c r="D80" s="112"/>
      <c r="E80" s="112"/>
      <c r="F80" s="112"/>
      <c r="G80" s="112"/>
      <c r="H80" s="112"/>
      <c r="I80" s="112"/>
      <c r="J80" s="76">
        <f>J28</f>
        <v>2277.6</v>
      </c>
      <c r="K80" s="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70</v>
      </c>
      <c r="C81" s="110" t="s">
        <v>154</v>
      </c>
      <c r="D81" s="110"/>
      <c r="E81" s="110"/>
      <c r="F81" s="110"/>
      <c r="G81" s="110"/>
      <c r="H81" s="110"/>
      <c r="I81" s="51">
        <f>I35/12</f>
        <v>9.2592592592592587E-3</v>
      </c>
      <c r="J81" s="49">
        <f t="shared" ref="J81:J86" si="1">$J$80*I81</f>
        <v>21.088888888888889</v>
      </c>
      <c r="K81" s="77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48" t="s">
        <v>72</v>
      </c>
      <c r="C82" s="110" t="s">
        <v>155</v>
      </c>
      <c r="D82" s="110"/>
      <c r="E82" s="110"/>
      <c r="F82" s="110"/>
      <c r="G82" s="110"/>
      <c r="H82" s="110"/>
      <c r="I82" s="51">
        <f>(5.96/30)*(1/12)</f>
        <v>1.6555555555555553E-2</v>
      </c>
      <c r="J82" s="49">
        <f t="shared" si="1"/>
        <v>37.706933333333325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6"/>
      <c r="B83" s="48" t="s">
        <v>75</v>
      </c>
      <c r="C83" s="110" t="s">
        <v>156</v>
      </c>
      <c r="D83" s="110"/>
      <c r="E83" s="110"/>
      <c r="F83" s="110"/>
      <c r="G83" s="110"/>
      <c r="H83" s="110"/>
      <c r="I83" s="51">
        <f>(5/30)/12*0.015</f>
        <v>2.0833333333333332E-4</v>
      </c>
      <c r="J83" s="49">
        <f t="shared" si="1"/>
        <v>0.47449999999999998</v>
      </c>
      <c r="K83" s="5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48" t="s">
        <v>78</v>
      </c>
      <c r="C84" s="113" t="s">
        <v>157</v>
      </c>
      <c r="D84" s="113"/>
      <c r="E84" s="113"/>
      <c r="F84" s="113"/>
      <c r="G84" s="113"/>
      <c r="H84" s="113"/>
      <c r="I84" s="51">
        <f>(15/30)/12*0.0078</f>
        <v>3.2499999999999999E-4</v>
      </c>
      <c r="J84" s="49">
        <f t="shared" si="1"/>
        <v>0.74021999999999999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36"/>
      <c r="B85" s="48" t="s">
        <v>103</v>
      </c>
      <c r="C85" s="110" t="s">
        <v>158</v>
      </c>
      <c r="D85" s="110"/>
      <c r="E85" s="110"/>
      <c r="F85" s="110"/>
      <c r="G85" s="110"/>
      <c r="H85" s="110"/>
      <c r="I85" s="51">
        <f>(0.0144*0.1*0.4509*6/12)</f>
        <v>3.2464800000000003E-4</v>
      </c>
      <c r="J85" s="49">
        <f t="shared" si="1"/>
        <v>0.73941828480000005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119</v>
      </c>
      <c r="C86" s="114" t="s">
        <v>159</v>
      </c>
      <c r="D86" s="114"/>
      <c r="E86" s="114"/>
      <c r="F86" s="114"/>
      <c r="G86" s="114"/>
      <c r="H86" s="114"/>
      <c r="I86" s="51">
        <f>SUM(I81:I85)*I48</f>
        <v>9.0154050980740738E-3</v>
      </c>
      <c r="J86" s="49">
        <f t="shared" si="1"/>
        <v>20.533486651373508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66"/>
      <c r="B87" s="106" t="s">
        <v>160</v>
      </c>
      <c r="C87" s="106"/>
      <c r="D87" s="106"/>
      <c r="E87" s="106"/>
      <c r="F87" s="106"/>
      <c r="G87" s="106"/>
      <c r="H87" s="106"/>
      <c r="I87" s="57">
        <f>SUM(I81:I86)</f>
        <v>3.5688201246222219E-2</v>
      </c>
      <c r="J87" s="52">
        <f>SUM(J81:J86)</f>
        <v>81.283447158395717</v>
      </c>
      <c r="K87" s="53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2">
      <c r="A88" s="36"/>
      <c r="B88" s="115"/>
      <c r="C88" s="115"/>
      <c r="D88" s="115"/>
      <c r="E88" s="115"/>
      <c r="F88" s="115"/>
      <c r="G88" s="115"/>
      <c r="H88" s="115"/>
      <c r="I88" s="115"/>
      <c r="J88" s="115"/>
      <c r="K88" s="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106" t="s">
        <v>161</v>
      </c>
      <c r="C89" s="106"/>
      <c r="D89" s="106"/>
      <c r="E89" s="106"/>
      <c r="F89" s="106"/>
      <c r="G89" s="106"/>
      <c r="H89" s="106"/>
      <c r="I89" s="48" t="s">
        <v>97</v>
      </c>
      <c r="J89" s="48" t="s">
        <v>98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7" t="s">
        <v>108</v>
      </c>
      <c r="C90" s="107"/>
      <c r="D90" s="107"/>
      <c r="E90" s="107"/>
      <c r="F90" s="107"/>
      <c r="G90" s="107"/>
      <c r="H90" s="107"/>
      <c r="I90" s="107"/>
      <c r="J90" s="78">
        <f>J28</f>
        <v>2277.6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70</v>
      </c>
      <c r="C91" s="110" t="s">
        <v>162</v>
      </c>
      <c r="D91" s="110"/>
      <c r="E91" s="110"/>
      <c r="F91" s="110"/>
      <c r="G91" s="110"/>
      <c r="H91" s="110"/>
      <c r="I91" s="51"/>
      <c r="J91" s="49">
        <v>0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106" t="s">
        <v>163</v>
      </c>
      <c r="C92" s="106"/>
      <c r="D92" s="106"/>
      <c r="E92" s="106"/>
      <c r="F92" s="106"/>
      <c r="G92" s="106"/>
      <c r="H92" s="106"/>
      <c r="I92" s="57"/>
      <c r="J92" s="52">
        <f>J91</f>
        <v>0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6.5" customHeight="1" x14ac:dyDescent="0.2">
      <c r="A93" s="36"/>
      <c r="B93" s="79"/>
      <c r="C93" s="79"/>
      <c r="D93" s="79"/>
      <c r="E93" s="79"/>
      <c r="F93" s="79"/>
      <c r="G93" s="79"/>
      <c r="H93" s="79"/>
      <c r="I93" s="79"/>
      <c r="J93" s="79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109" t="s">
        <v>164</v>
      </c>
      <c r="C94" s="109"/>
      <c r="D94" s="109"/>
      <c r="E94" s="109"/>
      <c r="F94" s="109"/>
      <c r="G94" s="109"/>
      <c r="H94" s="109"/>
      <c r="I94" s="109"/>
      <c r="J94" s="10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6" t="s">
        <v>165</v>
      </c>
      <c r="C95" s="106"/>
      <c r="D95" s="106"/>
      <c r="E95" s="106"/>
      <c r="F95" s="106"/>
      <c r="G95" s="106"/>
      <c r="H95" s="106"/>
      <c r="I95" s="106"/>
      <c r="J95" s="48" t="s">
        <v>98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166</v>
      </c>
      <c r="C96" s="110" t="s">
        <v>155</v>
      </c>
      <c r="D96" s="110"/>
      <c r="E96" s="110"/>
      <c r="F96" s="110"/>
      <c r="G96" s="110"/>
      <c r="H96" s="110"/>
      <c r="I96" s="110"/>
      <c r="J96" s="49">
        <f>J87</f>
        <v>81.283447158395717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48" t="s">
        <v>167</v>
      </c>
      <c r="C97" s="110" t="s">
        <v>168</v>
      </c>
      <c r="D97" s="110"/>
      <c r="E97" s="110"/>
      <c r="F97" s="110"/>
      <c r="G97" s="110"/>
      <c r="H97" s="110"/>
      <c r="I97" s="110"/>
      <c r="J97" s="49">
        <f>J92</f>
        <v>0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66"/>
      <c r="B98" s="106" t="s">
        <v>169</v>
      </c>
      <c r="C98" s="106"/>
      <c r="D98" s="106"/>
      <c r="E98" s="106"/>
      <c r="F98" s="106"/>
      <c r="G98" s="106"/>
      <c r="H98" s="106"/>
      <c r="I98" s="106"/>
      <c r="J98" s="52">
        <f>SUM(J96:J97)</f>
        <v>81.283447158395717</v>
      </c>
      <c r="K98" s="53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2">
      <c r="A99" s="36"/>
      <c r="B99" s="79"/>
      <c r="C99" s="79"/>
      <c r="D99" s="79"/>
      <c r="E99" s="79"/>
      <c r="F99" s="79"/>
      <c r="G99" s="79"/>
      <c r="H99" s="79"/>
      <c r="I99" s="79"/>
      <c r="J99" s="7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170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>
        <v>5</v>
      </c>
      <c r="C102" s="106" t="s">
        <v>171</v>
      </c>
      <c r="D102" s="106"/>
      <c r="E102" s="106"/>
      <c r="F102" s="106"/>
      <c r="G102" s="106"/>
      <c r="H102" s="106"/>
      <c r="I102" s="48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 t="s">
        <v>70</v>
      </c>
      <c r="C103" s="110" t="s">
        <v>172</v>
      </c>
      <c r="D103" s="110"/>
      <c r="E103" s="110"/>
      <c r="F103" s="110"/>
      <c r="G103" s="110"/>
      <c r="H103" s="110"/>
      <c r="I103" s="49"/>
      <c r="J103" s="49">
        <f>'Uniforme-EPI'!F10</f>
        <v>0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72</v>
      </c>
      <c r="C104" s="110" t="s">
        <v>173</v>
      </c>
      <c r="D104" s="110"/>
      <c r="E104" s="110"/>
      <c r="F104" s="110"/>
      <c r="G104" s="110"/>
      <c r="H104" s="110"/>
      <c r="I104" s="80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81" t="s">
        <v>75</v>
      </c>
      <c r="C105" s="110" t="s">
        <v>174</v>
      </c>
      <c r="D105" s="110"/>
      <c r="E105" s="110"/>
      <c r="F105" s="110"/>
      <c r="G105" s="110"/>
      <c r="H105" s="110"/>
      <c r="I105" s="82"/>
      <c r="J105" s="49">
        <f>'Uniforme-EPI'!F21</f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81" t="s">
        <v>78</v>
      </c>
      <c r="C106" s="110" t="s">
        <v>175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106" t="s">
        <v>176</v>
      </c>
      <c r="C107" s="106"/>
      <c r="D107" s="106"/>
      <c r="E107" s="106"/>
      <c r="F107" s="106"/>
      <c r="G107" s="106"/>
      <c r="H107" s="106"/>
      <c r="I107" s="83"/>
      <c r="J107" s="52">
        <f>SUM(J103:J106)</f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.5" customHeight="1" x14ac:dyDescent="0.2">
      <c r="A108" s="36"/>
      <c r="B108" s="111"/>
      <c r="C108" s="111"/>
      <c r="D108" s="111"/>
      <c r="E108" s="111"/>
      <c r="F108" s="111"/>
      <c r="G108" s="111"/>
      <c r="H108" s="111"/>
      <c r="I108" s="111"/>
      <c r="J108" s="111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177</v>
      </c>
      <c r="C110" s="109"/>
      <c r="D110" s="109"/>
      <c r="E110" s="109"/>
      <c r="F110" s="109"/>
      <c r="G110" s="109"/>
      <c r="H110" s="109"/>
      <c r="I110" s="109"/>
      <c r="J110" s="109"/>
      <c r="K110" s="53"/>
      <c r="L110" s="77"/>
      <c r="M110" s="77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6</v>
      </c>
      <c r="C111" s="106" t="s">
        <v>178</v>
      </c>
      <c r="D111" s="106"/>
      <c r="E111" s="106"/>
      <c r="F111" s="106"/>
      <c r="G111" s="106"/>
      <c r="H111" s="106"/>
      <c r="I111" s="48" t="s">
        <v>97</v>
      </c>
      <c r="J111" s="48" t="s">
        <v>98</v>
      </c>
      <c r="K111" s="5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48" t="s">
        <v>70</v>
      </c>
      <c r="C112" s="110" t="s">
        <v>179</v>
      </c>
      <c r="D112" s="110"/>
      <c r="E112" s="110"/>
      <c r="F112" s="110"/>
      <c r="G112" s="110"/>
      <c r="H112" s="110"/>
      <c r="I112" s="63">
        <v>0</v>
      </c>
      <c r="J112" s="49">
        <f>J129*I112</f>
        <v>0</v>
      </c>
      <c r="K112" s="84"/>
      <c r="L112" s="39"/>
      <c r="M112" s="39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180</v>
      </c>
      <c r="D113" s="110"/>
      <c r="E113" s="110"/>
      <c r="F113" s="110"/>
      <c r="G113" s="110"/>
      <c r="H113" s="110"/>
      <c r="I113" s="63">
        <v>0</v>
      </c>
      <c r="J113" s="49">
        <f>(J129+J112)*I113</f>
        <v>0</v>
      </c>
      <c r="K113" s="84"/>
      <c r="L113" s="39"/>
      <c r="M113" s="39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75</v>
      </c>
      <c r="C114" s="106" t="s">
        <v>181</v>
      </c>
      <c r="D114" s="106"/>
      <c r="E114" s="106"/>
      <c r="F114" s="106"/>
      <c r="G114" s="106"/>
      <c r="H114" s="106"/>
      <c r="I114" s="51"/>
      <c r="J114" s="49"/>
      <c r="K114" s="39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182</v>
      </c>
      <c r="C115" s="110" t="s">
        <v>183</v>
      </c>
      <c r="D115" s="110"/>
      <c r="E115" s="110"/>
      <c r="F115" s="110"/>
      <c r="G115" s="110"/>
      <c r="H115" s="110"/>
      <c r="I115" s="63">
        <v>0</v>
      </c>
      <c r="J115" s="49">
        <f>(($J$129+$J$112+$J$113)/(1-($I$115+$I$116+$I$117))*I115)</f>
        <v>0</v>
      </c>
      <c r="K115" s="84"/>
      <c r="L115" s="5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184</v>
      </c>
      <c r="C116" s="110" t="s">
        <v>185</v>
      </c>
      <c r="D116" s="110"/>
      <c r="E116" s="110"/>
      <c r="F116" s="110"/>
      <c r="G116" s="110"/>
      <c r="H116" s="110"/>
      <c r="I116" s="63">
        <v>0</v>
      </c>
      <c r="J116" s="49">
        <f>(($J$129+$J$112+$J$113)/(1-($I$115+$I$116+$I$117))*I116)</f>
        <v>0</v>
      </c>
      <c r="K116" s="53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186</v>
      </c>
      <c r="C117" s="110" t="s">
        <v>187</v>
      </c>
      <c r="D117" s="110"/>
      <c r="E117" s="110"/>
      <c r="F117" s="110"/>
      <c r="G117" s="110"/>
      <c r="H117" s="110"/>
      <c r="I117" s="51">
        <v>0.03</v>
      </c>
      <c r="J117" s="49">
        <f>(($J$129+$J$112+$J$113)/(1-($I$115+$I$116+$I$117))*I117)</f>
        <v>135.06667444819777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78</v>
      </c>
      <c r="C118" s="137" t="s">
        <v>175</v>
      </c>
      <c r="D118" s="137"/>
      <c r="E118" s="137"/>
      <c r="F118" s="137"/>
      <c r="G118" s="137"/>
      <c r="H118" s="137"/>
      <c r="I118" s="131"/>
      <c r="J118" s="128"/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6" t="s">
        <v>188</v>
      </c>
      <c r="C119" s="106"/>
      <c r="D119" s="106"/>
      <c r="E119" s="106"/>
      <c r="F119" s="106"/>
      <c r="G119" s="106"/>
      <c r="H119" s="106"/>
      <c r="I119" s="85">
        <f>SUM(I112:I118)</f>
        <v>0.03</v>
      </c>
      <c r="J119" s="52">
        <f>(SUM(J112:J118))</f>
        <v>135.06667444819777</v>
      </c>
      <c r="K119" s="53"/>
      <c r="L119" s="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"/>
      <c r="B120" s="54"/>
      <c r="C120" s="54"/>
      <c r="D120" s="54"/>
      <c r="E120" s="54"/>
      <c r="F120" s="54"/>
      <c r="G120" s="54"/>
      <c r="H120" s="54"/>
      <c r="I120" s="86"/>
      <c r="J120" s="56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6"/>
      <c r="B122" s="109" t="s">
        <v>189</v>
      </c>
      <c r="C122" s="109"/>
      <c r="D122" s="109"/>
      <c r="E122" s="109"/>
      <c r="F122" s="109"/>
      <c r="G122" s="109"/>
      <c r="H122" s="109"/>
      <c r="I122" s="109"/>
      <c r="J122" s="109"/>
      <c r="K122" s="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6" t="s">
        <v>190</v>
      </c>
      <c r="C123" s="106"/>
      <c r="D123" s="106"/>
      <c r="E123" s="106"/>
      <c r="F123" s="106"/>
      <c r="G123" s="106"/>
      <c r="H123" s="106"/>
      <c r="I123" s="106"/>
      <c r="J123" s="48" t="s">
        <v>98</v>
      </c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70</v>
      </c>
      <c r="C124" s="110" t="str">
        <f>B21</f>
        <v>MÓDULO 1 - COMPOSIÇÃO DA REMUNERAÇÃO</v>
      </c>
      <c r="D124" s="110"/>
      <c r="E124" s="110"/>
      <c r="F124" s="110"/>
      <c r="G124" s="110"/>
      <c r="H124" s="110"/>
      <c r="I124" s="110"/>
      <c r="J124" s="49">
        <f>J28</f>
        <v>2277.6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48" t="s">
        <v>72</v>
      </c>
      <c r="C125" s="110" t="str">
        <f>B31</f>
        <v>MÓDULO 2 – ENCARGOS E BENEFÍCIOS ANUAIS, MENSAIS E DIÁRIOS</v>
      </c>
      <c r="D125" s="110"/>
      <c r="E125" s="110"/>
      <c r="F125" s="110"/>
      <c r="G125" s="110"/>
      <c r="H125" s="110"/>
      <c r="I125" s="110"/>
      <c r="J125" s="49">
        <f>J64</f>
        <v>1865.8843999999999</v>
      </c>
      <c r="K125" s="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75</v>
      </c>
      <c r="C126" s="110" t="str">
        <f>B67</f>
        <v>MÓDULO 3 – PROVISÃO PARA RESCISÃO</v>
      </c>
      <c r="D126" s="110"/>
      <c r="E126" s="110"/>
      <c r="F126" s="110"/>
      <c r="G126" s="110"/>
      <c r="H126" s="110"/>
      <c r="I126" s="110"/>
      <c r="J126" s="49">
        <f>J75</f>
        <v>142.38796000000002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10" t="str">
        <f>B78</f>
        <v>MÓDULO 4 – CUSTO DE REPOSIÇÃO DO PROFISSIONAL AUSENTE</v>
      </c>
      <c r="D127" s="110"/>
      <c r="E127" s="110"/>
      <c r="F127" s="110"/>
      <c r="G127" s="110"/>
      <c r="H127" s="110"/>
      <c r="I127" s="110"/>
      <c r="J127" s="49">
        <f>J98</f>
        <v>81.283447158395717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103</v>
      </c>
      <c r="C128" s="110" t="str">
        <f>B101</f>
        <v>MÓDULO 5 – INSUMOS DIVERSOS</v>
      </c>
      <c r="D128" s="110"/>
      <c r="E128" s="110"/>
      <c r="F128" s="110"/>
      <c r="G128" s="110"/>
      <c r="H128" s="110"/>
      <c r="I128" s="110"/>
      <c r="J128" s="49">
        <f>J107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/>
      <c r="C129" s="106" t="s">
        <v>191</v>
      </c>
      <c r="D129" s="106"/>
      <c r="E129" s="106"/>
      <c r="F129" s="106"/>
      <c r="G129" s="106"/>
      <c r="H129" s="106"/>
      <c r="I129" s="106"/>
      <c r="J129" s="52">
        <f>(SUM(J124:J128))</f>
        <v>4367.155807158395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119</v>
      </c>
      <c r="C130" s="110" t="str">
        <f>B110</f>
        <v>MÓDULO 6 – CUSTOS INDIRETOS, TRIBUTOS E LUCRO</v>
      </c>
      <c r="D130" s="110"/>
      <c r="E130" s="110"/>
      <c r="F130" s="110"/>
      <c r="G130" s="110"/>
      <c r="H130" s="110"/>
      <c r="I130" s="110"/>
      <c r="J130" s="49">
        <f>J119</f>
        <v>135.06667444819777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6" t="s">
        <v>192</v>
      </c>
      <c r="C131" s="106"/>
      <c r="D131" s="106"/>
      <c r="E131" s="106"/>
      <c r="F131" s="106"/>
      <c r="G131" s="106"/>
      <c r="H131" s="106"/>
      <c r="I131" s="106"/>
      <c r="J131" s="52">
        <f>(SUM(J129:J130))</f>
        <v>4502.2224816065927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7" t="s">
        <v>193</v>
      </c>
      <c r="D132" s="107"/>
      <c r="E132" s="107"/>
      <c r="F132" s="107"/>
      <c r="G132" s="107"/>
      <c r="H132" s="107"/>
      <c r="I132" s="48">
        <f>F10</f>
        <v>1</v>
      </c>
      <c r="J132" s="52">
        <f>J131*I132</f>
        <v>4502.2224816065927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 t="s">
        <v>194</v>
      </c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>
        <f>J131/J28</f>
        <v>1.9767397618574785</v>
      </c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algorithmName="SHA-512" hashValue="ZRxNLXXDKHSpPIBizz89Cwu9JO/oSA3UO3Er9A284xxiF/SBOHflidVLgDibbtFNdJ8JvUFXGrRm44f1IYO5rw==" saltValue="6YHx/qd28snHBqeulNrlyQ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58" firstPageNumber="0" orientation="portrait" horizontalDpi="300" verticalDpi="300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3.5703125" customWidth="1"/>
    <col min="2" max="9" width="11.42578125" customWidth="1"/>
    <col min="10" max="10" width="21.140625" customWidth="1"/>
    <col min="11" max="11" width="26.28515625" customWidth="1"/>
    <col min="12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195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 – Ad. Noturno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196</v>
      </c>
      <c r="D15" s="110"/>
      <c r="E15" s="110"/>
      <c r="F15" s="110"/>
      <c r="G15" s="110"/>
      <c r="H15" s="110"/>
      <c r="I15" s="110"/>
      <c r="J15" s="42">
        <f>Eletricista!J23+Eletricista!J24</f>
        <v>2277.6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>
        <f>(((J15/220)*(60/52.5))*0.2)</f>
        <v>2.3663376623376622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 t="s">
        <v>197</v>
      </c>
      <c r="D28" s="110"/>
      <c r="E28" s="110"/>
      <c r="F28" s="110"/>
      <c r="G28" s="110"/>
      <c r="H28" s="110"/>
      <c r="I28" s="131"/>
      <c r="J28" s="128">
        <f>(((1/26.09)*4.35)*(J15/220)*0.2)</f>
        <v>0.34522317850796191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106" t="s">
        <v>105</v>
      </c>
      <c r="C29" s="106"/>
      <c r="D29" s="106"/>
      <c r="E29" s="106"/>
      <c r="F29" s="106"/>
      <c r="G29" s="106"/>
      <c r="H29" s="106"/>
      <c r="I29" s="106"/>
      <c r="J29" s="52">
        <f>SUM(J23:J28)</f>
        <v>2.7115608408456242</v>
      </c>
      <c r="K29" s="5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 x14ac:dyDescent="0.2">
      <c r="A31" s="36"/>
      <c r="B31" s="54"/>
      <c r="C31" s="54"/>
      <c r="D31" s="54"/>
      <c r="E31" s="54"/>
      <c r="F31" s="54"/>
      <c r="G31" s="54"/>
      <c r="H31" s="54"/>
      <c r="I31" s="54"/>
      <c r="J31" s="55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9" t="s">
        <v>106</v>
      </c>
      <c r="C32" s="109"/>
      <c r="D32" s="109"/>
      <c r="E32" s="109"/>
      <c r="F32" s="109"/>
      <c r="G32" s="109"/>
      <c r="H32" s="109"/>
      <c r="I32" s="109"/>
      <c r="J32" s="109"/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107</v>
      </c>
      <c r="C33" s="106"/>
      <c r="D33" s="106"/>
      <c r="E33" s="106"/>
      <c r="F33" s="106"/>
      <c r="G33" s="106"/>
      <c r="H33" s="106"/>
      <c r="I33" s="48" t="s">
        <v>97</v>
      </c>
      <c r="J33" s="48" t="s">
        <v>98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106" t="s">
        <v>108</v>
      </c>
      <c r="C34" s="106"/>
      <c r="D34" s="106"/>
      <c r="E34" s="106"/>
      <c r="F34" s="106"/>
      <c r="G34" s="106"/>
      <c r="H34" s="106"/>
      <c r="I34" s="106"/>
      <c r="J34" s="56">
        <f>J29</f>
        <v>2.7115608408456242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70</v>
      </c>
      <c r="C35" s="110" t="s">
        <v>109</v>
      </c>
      <c r="D35" s="110"/>
      <c r="E35" s="110"/>
      <c r="F35" s="110"/>
      <c r="G35" s="110"/>
      <c r="H35" s="110"/>
      <c r="I35" s="51">
        <f>1/12</f>
        <v>8.3333333333333329E-2</v>
      </c>
      <c r="J35" s="49">
        <f>$J$34*I35</f>
        <v>0.225963403403802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48" t="s">
        <v>72</v>
      </c>
      <c r="C36" s="110" t="s">
        <v>110</v>
      </c>
      <c r="D36" s="110"/>
      <c r="E36" s="110"/>
      <c r="F36" s="110"/>
      <c r="G36" s="110"/>
      <c r="H36" s="110"/>
      <c r="I36" s="51">
        <f>((1/12)+(1/12)/3)</f>
        <v>0.1111111111111111</v>
      </c>
      <c r="J36" s="49">
        <f>$J$34*I36</f>
        <v>0.30128453787173598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106" t="s">
        <v>111</v>
      </c>
      <c r="C37" s="106"/>
      <c r="D37" s="106"/>
      <c r="E37" s="106"/>
      <c r="F37" s="106"/>
      <c r="G37" s="106"/>
      <c r="H37" s="106"/>
      <c r="I37" s="57">
        <f>I35+I36</f>
        <v>0.19444444444444442</v>
      </c>
      <c r="J37" s="52">
        <f>SUM(J35:J36)</f>
        <v>0.52724794127553798</v>
      </c>
      <c r="K37" s="5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58"/>
      <c r="C38" s="59"/>
      <c r="D38" s="59"/>
      <c r="E38" s="59"/>
      <c r="F38" s="59"/>
      <c r="G38" s="59"/>
      <c r="H38" s="59"/>
      <c r="I38" s="60"/>
      <c r="J38" s="61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112</v>
      </c>
      <c r="C39" s="106"/>
      <c r="D39" s="106"/>
      <c r="E39" s="106"/>
      <c r="F39" s="106"/>
      <c r="G39" s="106"/>
      <c r="H39" s="106"/>
      <c r="I39" s="48" t="s">
        <v>97</v>
      </c>
      <c r="J39" s="48" t="s">
        <v>98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106" t="s">
        <v>113</v>
      </c>
      <c r="C40" s="106"/>
      <c r="D40" s="106"/>
      <c r="E40" s="106"/>
      <c r="F40" s="106"/>
      <c r="G40" s="106"/>
      <c r="H40" s="106"/>
      <c r="I40" s="106"/>
      <c r="J40" s="62">
        <f>J29+J37</f>
        <v>3.2388087821211622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48" t="s">
        <v>70</v>
      </c>
      <c r="C41" s="110" t="s">
        <v>114</v>
      </c>
      <c r="D41" s="110"/>
      <c r="E41" s="110"/>
      <c r="F41" s="110"/>
      <c r="G41" s="110"/>
      <c r="H41" s="110"/>
      <c r="I41" s="51">
        <v>0.2</v>
      </c>
      <c r="J41" s="49">
        <f t="shared" ref="J41:J48" si="0">$J$40*I41</f>
        <v>0.6477617564242325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48" t="s">
        <v>72</v>
      </c>
      <c r="C42" s="110" t="s">
        <v>115</v>
      </c>
      <c r="D42" s="110"/>
      <c r="E42" s="110"/>
      <c r="F42" s="110"/>
      <c r="G42" s="110"/>
      <c r="H42" s="110"/>
      <c r="I42" s="51">
        <v>2.5000000000000001E-2</v>
      </c>
      <c r="J42" s="49">
        <f t="shared" si="0"/>
        <v>8.0970219553029063E-2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48" t="s">
        <v>75</v>
      </c>
      <c r="C43" s="110" t="s">
        <v>116</v>
      </c>
      <c r="D43" s="110"/>
      <c r="E43" s="110"/>
      <c r="F43" s="110"/>
      <c r="G43" s="110"/>
      <c r="H43" s="110"/>
      <c r="I43" s="63">
        <v>0</v>
      </c>
      <c r="J43" s="49">
        <f t="shared" si="0"/>
        <v>0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78</v>
      </c>
      <c r="C44" s="110" t="s">
        <v>117</v>
      </c>
      <c r="D44" s="110"/>
      <c r="E44" s="110"/>
      <c r="F44" s="110"/>
      <c r="G44" s="110"/>
      <c r="H44" s="110"/>
      <c r="I44" s="51">
        <v>1.4999999999999999E-2</v>
      </c>
      <c r="J44" s="49">
        <f t="shared" si="0"/>
        <v>4.8582131731817434E-2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103</v>
      </c>
      <c r="C45" s="110" t="s">
        <v>118</v>
      </c>
      <c r="D45" s="110"/>
      <c r="E45" s="110"/>
      <c r="F45" s="110"/>
      <c r="G45" s="110"/>
      <c r="H45" s="110"/>
      <c r="I45" s="51">
        <v>0.01</v>
      </c>
      <c r="J45" s="49">
        <f t="shared" si="0"/>
        <v>3.2388087821211622E-2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119</v>
      </c>
      <c r="C46" s="110" t="s">
        <v>120</v>
      </c>
      <c r="D46" s="110"/>
      <c r="E46" s="110"/>
      <c r="F46" s="110"/>
      <c r="G46" s="110"/>
      <c r="H46" s="110"/>
      <c r="I46" s="51">
        <v>6.0000000000000001E-3</v>
      </c>
      <c r="J46" s="49">
        <f t="shared" si="0"/>
        <v>1.9432852692726973E-2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121</v>
      </c>
      <c r="C47" s="110" t="s">
        <v>122</v>
      </c>
      <c r="D47" s="110"/>
      <c r="E47" s="110"/>
      <c r="F47" s="110"/>
      <c r="G47" s="110"/>
      <c r="H47" s="110"/>
      <c r="I47" s="51">
        <v>2E-3</v>
      </c>
      <c r="J47" s="49">
        <f t="shared" si="0"/>
        <v>6.4776175642423245E-3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48" t="s">
        <v>123</v>
      </c>
      <c r="C48" s="110" t="s">
        <v>124</v>
      </c>
      <c r="D48" s="110"/>
      <c r="E48" s="110"/>
      <c r="F48" s="110"/>
      <c r="G48" s="110"/>
      <c r="H48" s="110"/>
      <c r="I48" s="51">
        <v>0.08</v>
      </c>
      <c r="J48" s="49">
        <f t="shared" si="0"/>
        <v>0.25910470256969298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106" t="s">
        <v>125</v>
      </c>
      <c r="C49" s="106"/>
      <c r="D49" s="106"/>
      <c r="E49" s="106"/>
      <c r="F49" s="106"/>
      <c r="G49" s="106"/>
      <c r="H49" s="106"/>
      <c r="I49" s="57">
        <f>SUM(I41:I48)</f>
        <v>0.33800000000000002</v>
      </c>
      <c r="J49" s="52">
        <f>SUM(J41:J48)</f>
        <v>1.0947173683569531</v>
      </c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2"/>
      <c r="C50" s="54"/>
      <c r="D50" s="54"/>
      <c r="E50" s="54"/>
      <c r="F50" s="54"/>
      <c r="G50" s="54"/>
      <c r="H50" s="54"/>
      <c r="I50" s="64"/>
      <c r="J50" s="65"/>
      <c r="K50" s="5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6"/>
      <c r="B51" s="106" t="s">
        <v>126</v>
      </c>
      <c r="C51" s="106"/>
      <c r="D51" s="106"/>
      <c r="E51" s="106"/>
      <c r="F51" s="106"/>
      <c r="G51" s="106"/>
      <c r="H51" s="106"/>
      <c r="I51" s="57"/>
      <c r="J51" s="48" t="s">
        <v>98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66"/>
      <c r="B52" s="48" t="s">
        <v>70</v>
      </c>
      <c r="C52" s="110" t="s">
        <v>127</v>
      </c>
      <c r="D52" s="110"/>
      <c r="E52" s="110"/>
      <c r="F52" s="110"/>
      <c r="G52" s="110"/>
      <c r="H52" s="110"/>
      <c r="I52" s="132"/>
      <c r="J52" s="128">
        <v>0</v>
      </c>
      <c r="K52" s="68"/>
      <c r="L52" s="68"/>
      <c r="M52" s="68"/>
      <c r="N52" s="68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4.25" customHeight="1" x14ac:dyDescent="0.2">
      <c r="A53" s="36"/>
      <c r="B53" s="48" t="s">
        <v>72</v>
      </c>
      <c r="C53" s="110" t="s">
        <v>128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75</v>
      </c>
      <c r="C54" s="110" t="s">
        <v>129</v>
      </c>
      <c r="D54" s="110"/>
      <c r="E54" s="110"/>
      <c r="F54" s="110"/>
      <c r="G54" s="110"/>
      <c r="H54" s="110"/>
      <c r="I54" s="128"/>
      <c r="J54" s="128">
        <v>0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78</v>
      </c>
      <c r="C55" s="110" t="s">
        <v>130</v>
      </c>
      <c r="D55" s="110"/>
      <c r="E55" s="110"/>
      <c r="F55" s="110"/>
      <c r="G55" s="110"/>
      <c r="H55" s="110"/>
      <c r="I55" s="133"/>
      <c r="J55" s="133">
        <v>0</v>
      </c>
      <c r="K55" s="70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103</v>
      </c>
      <c r="C56" s="110" t="s">
        <v>131</v>
      </c>
      <c r="D56" s="110"/>
      <c r="E56" s="110"/>
      <c r="F56" s="110"/>
      <c r="G56" s="110"/>
      <c r="H56" s="110"/>
      <c r="I56" s="133">
        <v>0</v>
      </c>
      <c r="J56" s="133">
        <v>0</v>
      </c>
      <c r="K56" s="71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48" t="s">
        <v>119</v>
      </c>
      <c r="C57" s="110" t="s">
        <v>132</v>
      </c>
      <c r="D57" s="110"/>
      <c r="E57" s="110"/>
      <c r="F57" s="110"/>
      <c r="G57" s="110"/>
      <c r="H57" s="110"/>
      <c r="I57" s="133">
        <v>0</v>
      </c>
      <c r="J57" s="133">
        <v>0</v>
      </c>
      <c r="K57" s="72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106" t="s">
        <v>133</v>
      </c>
      <c r="C58" s="106"/>
      <c r="D58" s="106"/>
      <c r="E58" s="106"/>
      <c r="F58" s="106"/>
      <c r="G58" s="106"/>
      <c r="H58" s="106"/>
      <c r="I58" s="106"/>
      <c r="J58" s="52">
        <f>SUM(J52:J57)</f>
        <v>0</v>
      </c>
      <c r="K58" s="5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2"/>
      <c r="C59" s="54"/>
      <c r="D59" s="54"/>
      <c r="E59" s="54"/>
      <c r="F59" s="54"/>
      <c r="G59" s="54"/>
      <c r="H59" s="54"/>
      <c r="I59" s="64"/>
      <c r="J59" s="65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109" t="s">
        <v>134</v>
      </c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106" t="s">
        <v>135</v>
      </c>
      <c r="C61" s="106"/>
      <c r="D61" s="106"/>
      <c r="E61" s="106"/>
      <c r="F61" s="106"/>
      <c r="G61" s="106"/>
      <c r="H61" s="106"/>
      <c r="I61" s="106"/>
      <c r="J61" s="48" t="s">
        <v>98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6"/>
      <c r="B62" s="48" t="s">
        <v>136</v>
      </c>
      <c r="C62" s="110" t="s">
        <v>137</v>
      </c>
      <c r="D62" s="110"/>
      <c r="E62" s="110"/>
      <c r="F62" s="110"/>
      <c r="G62" s="110"/>
      <c r="H62" s="110"/>
      <c r="I62" s="110"/>
      <c r="J62" s="49">
        <f>J37</f>
        <v>0.52724794127553798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138</v>
      </c>
      <c r="C63" s="110" t="s">
        <v>139</v>
      </c>
      <c r="D63" s="110"/>
      <c r="E63" s="110"/>
      <c r="F63" s="110"/>
      <c r="G63" s="110"/>
      <c r="H63" s="110"/>
      <c r="I63" s="110"/>
      <c r="J63" s="49">
        <f>J49</f>
        <v>1.0947173683569531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48" t="s">
        <v>140</v>
      </c>
      <c r="C64" s="110" t="s">
        <v>141</v>
      </c>
      <c r="D64" s="110"/>
      <c r="E64" s="110"/>
      <c r="F64" s="110"/>
      <c r="G64" s="110"/>
      <c r="H64" s="110"/>
      <c r="I64" s="110"/>
      <c r="J64" s="49">
        <f>J58</f>
        <v>0</v>
      </c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66"/>
      <c r="B65" s="106" t="s">
        <v>142</v>
      </c>
      <c r="C65" s="106"/>
      <c r="D65" s="106"/>
      <c r="E65" s="106"/>
      <c r="F65" s="106"/>
      <c r="G65" s="106"/>
      <c r="H65" s="106"/>
      <c r="I65" s="106"/>
      <c r="J65" s="52">
        <f>SUM(J62:J64)</f>
        <v>1.6219653096324911</v>
      </c>
      <c r="K65" s="53"/>
      <c r="L65" s="68"/>
      <c r="M65" s="68"/>
      <c r="N65" s="68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4.25" customHeight="1" x14ac:dyDescent="0.2">
      <c r="A66" s="36"/>
      <c r="B66" s="117"/>
      <c r="C66" s="117"/>
      <c r="D66" s="117"/>
      <c r="E66" s="117"/>
      <c r="F66" s="117"/>
      <c r="G66" s="117"/>
      <c r="H66" s="117"/>
      <c r="I66" s="117"/>
      <c r="J66" s="117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73"/>
      <c r="C67" s="73"/>
      <c r="D67" s="73"/>
      <c r="E67" s="73"/>
      <c r="F67" s="73"/>
      <c r="G67" s="73"/>
      <c r="H67" s="73"/>
      <c r="I67" s="73"/>
      <c r="J67" s="73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109" t="s">
        <v>143</v>
      </c>
      <c r="C68" s="109"/>
      <c r="D68" s="109"/>
      <c r="E68" s="109"/>
      <c r="F68" s="109"/>
      <c r="G68" s="109"/>
      <c r="H68" s="109"/>
      <c r="I68" s="109"/>
      <c r="J68" s="109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48">
        <v>3</v>
      </c>
      <c r="C69" s="106" t="s">
        <v>144</v>
      </c>
      <c r="D69" s="106"/>
      <c r="E69" s="106"/>
      <c r="F69" s="106"/>
      <c r="G69" s="106"/>
      <c r="H69" s="106"/>
      <c r="I69" s="48" t="s">
        <v>97</v>
      </c>
      <c r="J69" s="48" t="s">
        <v>98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106" t="s">
        <v>108</v>
      </c>
      <c r="C70" s="106"/>
      <c r="D70" s="106"/>
      <c r="E70" s="106"/>
      <c r="F70" s="106"/>
      <c r="G70" s="106"/>
      <c r="H70" s="106"/>
      <c r="I70" s="106"/>
      <c r="J70" s="62">
        <f>J29</f>
        <v>2.7115608408456242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70</v>
      </c>
      <c r="C71" s="110" t="s">
        <v>145</v>
      </c>
      <c r="D71" s="110"/>
      <c r="E71" s="110"/>
      <c r="F71" s="110"/>
      <c r="G71" s="110"/>
      <c r="H71" s="110"/>
      <c r="I71" s="51">
        <f>((1/12)*0.05)</f>
        <v>4.1666666666666666E-3</v>
      </c>
      <c r="J71" s="49">
        <f>$J$70*I71</f>
        <v>1.1298170170190101E-2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72</v>
      </c>
      <c r="C72" s="110" t="s">
        <v>146</v>
      </c>
      <c r="D72" s="110"/>
      <c r="E72" s="110"/>
      <c r="F72" s="110"/>
      <c r="G72" s="110"/>
      <c r="H72" s="110"/>
      <c r="I72" s="51">
        <f>I71*0.08</f>
        <v>3.3333333333333332E-4</v>
      </c>
      <c r="J72" s="49">
        <f>$J$70*I72</f>
        <v>9.0385361361520805E-4</v>
      </c>
      <c r="K72" s="5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75</v>
      </c>
      <c r="C73" s="110" t="s">
        <v>147</v>
      </c>
      <c r="D73" s="110"/>
      <c r="E73" s="110"/>
      <c r="F73" s="110"/>
      <c r="G73" s="110"/>
      <c r="H73" s="110"/>
      <c r="I73" s="51">
        <f>(7/30)/12</f>
        <v>1.9444444444444445E-2</v>
      </c>
      <c r="J73" s="49">
        <f>$J$70*I73</f>
        <v>5.2724794127553806E-2</v>
      </c>
      <c r="K73" s="74" t="s">
        <v>148</v>
      </c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48" t="s">
        <v>78</v>
      </c>
      <c r="C74" s="110" t="s">
        <v>149</v>
      </c>
      <c r="D74" s="110"/>
      <c r="E74" s="110"/>
      <c r="F74" s="110"/>
      <c r="G74" s="110"/>
      <c r="H74" s="110"/>
      <c r="I74" s="51">
        <f>I73*I49</f>
        <v>6.5722222222222224E-3</v>
      </c>
      <c r="J74" s="49">
        <f>$J$70*I74</f>
        <v>1.7820980415113187E-2</v>
      </c>
      <c r="K74" s="75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"/>
      <c r="B75" s="48" t="s">
        <v>103</v>
      </c>
      <c r="C75" s="110" t="s">
        <v>150</v>
      </c>
      <c r="D75" s="110"/>
      <c r="E75" s="110"/>
      <c r="F75" s="110"/>
      <c r="G75" s="110"/>
      <c r="H75" s="110"/>
      <c r="I75" s="51">
        <f>(0.4*0.08)</f>
        <v>3.2000000000000001E-2</v>
      </c>
      <c r="J75" s="49">
        <f>$J$70*I75</f>
        <v>8.6769946907059983E-2</v>
      </c>
      <c r="K75" s="5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36"/>
      <c r="B76" s="106" t="s">
        <v>151</v>
      </c>
      <c r="C76" s="106"/>
      <c r="D76" s="106"/>
      <c r="E76" s="106"/>
      <c r="F76" s="106"/>
      <c r="G76" s="106"/>
      <c r="H76" s="106"/>
      <c r="I76" s="57">
        <f>SUM(I71:I75)</f>
        <v>6.2516666666666665E-2</v>
      </c>
      <c r="J76" s="52">
        <f>SUM(J71:J75)</f>
        <v>0.1695177452335323</v>
      </c>
      <c r="K76" s="5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66"/>
      <c r="B77" s="116"/>
      <c r="C77" s="116"/>
      <c r="D77" s="116"/>
      <c r="E77" s="116"/>
      <c r="F77" s="116"/>
      <c r="G77" s="116"/>
      <c r="H77" s="116"/>
      <c r="I77" s="116"/>
      <c r="J77" s="116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66"/>
      <c r="B78" s="54"/>
      <c r="C78" s="54"/>
      <c r="D78" s="54"/>
      <c r="E78" s="54"/>
      <c r="F78" s="54"/>
      <c r="G78" s="54"/>
      <c r="H78" s="54"/>
      <c r="I78" s="54"/>
      <c r="J78" s="54"/>
      <c r="K78" s="68"/>
      <c r="L78" s="68"/>
      <c r="M78" s="68"/>
      <c r="N78" s="68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4.25" customHeight="1" x14ac:dyDescent="0.2">
      <c r="A79" s="36"/>
      <c r="B79" s="109" t="s">
        <v>152</v>
      </c>
      <c r="C79" s="109"/>
      <c r="D79" s="109"/>
      <c r="E79" s="109"/>
      <c r="F79" s="109"/>
      <c r="G79" s="109"/>
      <c r="H79" s="109"/>
      <c r="I79" s="109"/>
      <c r="J79" s="109"/>
      <c r="K79" s="3"/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"/>
      <c r="B80" s="106" t="s">
        <v>153</v>
      </c>
      <c r="C80" s="106"/>
      <c r="D80" s="106"/>
      <c r="E80" s="106"/>
      <c r="F80" s="106"/>
      <c r="G80" s="106"/>
      <c r="H80" s="106"/>
      <c r="I80" s="48" t="s">
        <v>97</v>
      </c>
      <c r="J80" s="48" t="s">
        <v>98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36"/>
      <c r="B81" s="112" t="s">
        <v>108</v>
      </c>
      <c r="C81" s="112"/>
      <c r="D81" s="112"/>
      <c r="E81" s="112"/>
      <c r="F81" s="112"/>
      <c r="G81" s="112"/>
      <c r="H81" s="112"/>
      <c r="I81" s="112"/>
      <c r="J81" s="76">
        <f>J29</f>
        <v>2.7115608408456242</v>
      </c>
      <c r="K81" s="3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6"/>
      <c r="B82" s="48" t="s">
        <v>70</v>
      </c>
      <c r="C82" s="110" t="s">
        <v>154</v>
      </c>
      <c r="D82" s="110"/>
      <c r="E82" s="110"/>
      <c r="F82" s="110"/>
      <c r="G82" s="110"/>
      <c r="H82" s="110"/>
      <c r="I82" s="51">
        <f>I36/12</f>
        <v>9.2592592592592587E-3</v>
      </c>
      <c r="J82" s="49">
        <f t="shared" ref="J82:J87" si="1">$J$81*I82</f>
        <v>2.5107044822644666E-2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6"/>
      <c r="B83" s="48" t="s">
        <v>72</v>
      </c>
      <c r="C83" s="110" t="s">
        <v>155</v>
      </c>
      <c r="D83" s="110"/>
      <c r="E83" s="110"/>
      <c r="F83" s="110"/>
      <c r="G83" s="110"/>
      <c r="H83" s="110"/>
      <c r="I83" s="51">
        <f>(5.96/30)*(1/12)</f>
        <v>1.6555555555555553E-2</v>
      </c>
      <c r="J83" s="49">
        <f t="shared" si="1"/>
        <v>4.4891396142888659E-2</v>
      </c>
      <c r="K83" s="77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6"/>
      <c r="B84" s="48" t="s">
        <v>75</v>
      </c>
      <c r="C84" s="110" t="s">
        <v>156</v>
      </c>
      <c r="D84" s="110"/>
      <c r="E84" s="110"/>
      <c r="F84" s="110"/>
      <c r="G84" s="110"/>
      <c r="H84" s="110"/>
      <c r="I84" s="51">
        <f>(5/30)/12*0.015</f>
        <v>2.0833333333333332E-4</v>
      </c>
      <c r="J84" s="49">
        <f t="shared" si="1"/>
        <v>5.6490850850950505E-4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48" t="s">
        <v>78</v>
      </c>
      <c r="C85" s="113" t="s">
        <v>157</v>
      </c>
      <c r="D85" s="113"/>
      <c r="E85" s="113"/>
      <c r="F85" s="113"/>
      <c r="G85" s="113"/>
      <c r="H85" s="113"/>
      <c r="I85" s="51">
        <f>(15/30)/12*0.0078</f>
        <v>3.2499999999999999E-4</v>
      </c>
      <c r="J85" s="49">
        <f t="shared" si="1"/>
        <v>8.8125727327482788E-4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103</v>
      </c>
      <c r="C86" s="110" t="s">
        <v>158</v>
      </c>
      <c r="D86" s="110"/>
      <c r="E86" s="110"/>
      <c r="F86" s="110"/>
      <c r="G86" s="110"/>
      <c r="H86" s="110"/>
      <c r="I86" s="51">
        <f>(0.0144*0.1*0.4509*6/12)</f>
        <v>3.2464800000000003E-4</v>
      </c>
      <c r="J86" s="49">
        <f t="shared" si="1"/>
        <v>8.8030280385885027E-4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36"/>
      <c r="B87" s="48" t="s">
        <v>119</v>
      </c>
      <c r="C87" s="114" t="s">
        <v>159</v>
      </c>
      <c r="D87" s="114"/>
      <c r="E87" s="114"/>
      <c r="F87" s="114"/>
      <c r="G87" s="114"/>
      <c r="H87" s="114"/>
      <c r="I87" s="51">
        <f>SUM(I82:I86)*I49</f>
        <v>9.0154050980740738E-3</v>
      </c>
      <c r="J87" s="49">
        <f t="shared" si="1"/>
        <v>2.4445819428297662E-2</v>
      </c>
      <c r="K87" s="5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66"/>
      <c r="B88" s="106" t="s">
        <v>160</v>
      </c>
      <c r="C88" s="106"/>
      <c r="D88" s="106"/>
      <c r="E88" s="106"/>
      <c r="F88" s="106"/>
      <c r="G88" s="106"/>
      <c r="H88" s="106"/>
      <c r="I88" s="57">
        <f>SUM(I82:I87)</f>
        <v>3.5688201246222219E-2</v>
      </c>
      <c r="J88" s="52">
        <f>SUM(J82:J87)</f>
        <v>9.6770728979474169E-2</v>
      </c>
      <c r="K88" s="53"/>
      <c r="L88" s="68"/>
      <c r="M88" s="68"/>
      <c r="N88" s="68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6.5" customHeight="1" x14ac:dyDescent="0.2">
      <c r="A89" s="36"/>
      <c r="B89" s="115"/>
      <c r="C89" s="115"/>
      <c r="D89" s="115"/>
      <c r="E89" s="115"/>
      <c r="F89" s="115"/>
      <c r="G89" s="115"/>
      <c r="H89" s="115"/>
      <c r="I89" s="115"/>
      <c r="J89" s="115"/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6" t="s">
        <v>161</v>
      </c>
      <c r="C90" s="106"/>
      <c r="D90" s="106"/>
      <c r="E90" s="106"/>
      <c r="F90" s="106"/>
      <c r="G90" s="106"/>
      <c r="H90" s="106"/>
      <c r="I90" s="48" t="s">
        <v>97</v>
      </c>
      <c r="J90" s="48" t="s">
        <v>98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107" t="s">
        <v>108</v>
      </c>
      <c r="C91" s="107"/>
      <c r="D91" s="107"/>
      <c r="E91" s="107"/>
      <c r="F91" s="107"/>
      <c r="G91" s="107"/>
      <c r="H91" s="107"/>
      <c r="I91" s="107"/>
      <c r="J91" s="78">
        <f>J29</f>
        <v>2.7115608408456242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48" t="s">
        <v>70</v>
      </c>
      <c r="C92" s="110" t="s">
        <v>162</v>
      </c>
      <c r="D92" s="110"/>
      <c r="E92" s="110"/>
      <c r="F92" s="110"/>
      <c r="G92" s="110"/>
      <c r="H92" s="110"/>
      <c r="I92" s="51"/>
      <c r="J92" s="49">
        <v>0</v>
      </c>
      <c r="K92" s="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 x14ac:dyDescent="0.2">
      <c r="A93" s="36"/>
      <c r="B93" s="106" t="s">
        <v>163</v>
      </c>
      <c r="C93" s="106"/>
      <c r="D93" s="106"/>
      <c r="E93" s="106"/>
      <c r="F93" s="106"/>
      <c r="G93" s="106"/>
      <c r="H93" s="106"/>
      <c r="I93" s="57"/>
      <c r="J93" s="52">
        <f>J92</f>
        <v>0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6.5" customHeight="1" x14ac:dyDescent="0.2">
      <c r="A94" s="36"/>
      <c r="B94" s="79"/>
      <c r="C94" s="79"/>
      <c r="D94" s="79"/>
      <c r="E94" s="79"/>
      <c r="F94" s="79"/>
      <c r="G94" s="79"/>
      <c r="H94" s="79"/>
      <c r="I94" s="79"/>
      <c r="J94" s="7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109" t="s">
        <v>164</v>
      </c>
      <c r="C95" s="109"/>
      <c r="D95" s="109"/>
      <c r="E95" s="109"/>
      <c r="F95" s="109"/>
      <c r="G95" s="109"/>
      <c r="H95" s="109"/>
      <c r="I95" s="109"/>
      <c r="J95" s="109"/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106" t="s">
        <v>165</v>
      </c>
      <c r="C96" s="106"/>
      <c r="D96" s="106"/>
      <c r="E96" s="106"/>
      <c r="F96" s="106"/>
      <c r="G96" s="106"/>
      <c r="H96" s="106"/>
      <c r="I96" s="106"/>
      <c r="J96" s="48" t="s">
        <v>98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48" t="s">
        <v>166</v>
      </c>
      <c r="C97" s="110" t="s">
        <v>155</v>
      </c>
      <c r="D97" s="110"/>
      <c r="E97" s="110"/>
      <c r="F97" s="110"/>
      <c r="G97" s="110"/>
      <c r="H97" s="110"/>
      <c r="I97" s="110"/>
      <c r="J97" s="49">
        <f>J88</f>
        <v>9.6770728979474169E-2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36"/>
      <c r="B98" s="48" t="s">
        <v>167</v>
      </c>
      <c r="C98" s="110" t="s">
        <v>168</v>
      </c>
      <c r="D98" s="110"/>
      <c r="E98" s="110"/>
      <c r="F98" s="110"/>
      <c r="G98" s="110"/>
      <c r="H98" s="110"/>
      <c r="I98" s="110"/>
      <c r="J98" s="49">
        <f>J93</f>
        <v>0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66"/>
      <c r="B99" s="106" t="s">
        <v>169</v>
      </c>
      <c r="C99" s="106"/>
      <c r="D99" s="106"/>
      <c r="E99" s="106"/>
      <c r="F99" s="106"/>
      <c r="G99" s="106"/>
      <c r="H99" s="106"/>
      <c r="I99" s="106"/>
      <c r="J99" s="52">
        <f>SUM(J97:J98)</f>
        <v>9.6770728979474169E-2</v>
      </c>
      <c r="K99" s="53"/>
      <c r="L99" s="68"/>
      <c r="M99" s="68"/>
      <c r="N99" s="68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6.5" customHeight="1" x14ac:dyDescent="0.2">
      <c r="A101" s="36"/>
      <c r="B101" s="79"/>
      <c r="C101" s="79"/>
      <c r="D101" s="79"/>
      <c r="E101" s="79"/>
      <c r="F101" s="79"/>
      <c r="G101" s="79"/>
      <c r="H101" s="79"/>
      <c r="I101" s="79"/>
      <c r="J101" s="7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109" t="s">
        <v>170</v>
      </c>
      <c r="C102" s="109"/>
      <c r="D102" s="109"/>
      <c r="E102" s="109"/>
      <c r="F102" s="109"/>
      <c r="G102" s="109"/>
      <c r="H102" s="109"/>
      <c r="I102" s="109"/>
      <c r="J102" s="10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>
        <v>5</v>
      </c>
      <c r="C103" s="106" t="s">
        <v>171</v>
      </c>
      <c r="D103" s="106"/>
      <c r="E103" s="106"/>
      <c r="F103" s="106"/>
      <c r="G103" s="106"/>
      <c r="H103" s="106"/>
      <c r="I103" s="48"/>
      <c r="J103" s="48" t="s">
        <v>98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70</v>
      </c>
      <c r="C104" s="110" t="s">
        <v>172</v>
      </c>
      <c r="D104" s="110"/>
      <c r="E104" s="110"/>
      <c r="F104" s="110"/>
      <c r="G104" s="110"/>
      <c r="H104" s="110"/>
      <c r="I104" s="49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36"/>
      <c r="B105" s="48" t="s">
        <v>72</v>
      </c>
      <c r="C105" s="110" t="s">
        <v>173</v>
      </c>
      <c r="D105" s="110"/>
      <c r="E105" s="110"/>
      <c r="F105" s="110"/>
      <c r="G105" s="110"/>
      <c r="H105" s="110"/>
      <c r="I105" s="80"/>
      <c r="J105" s="49"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6"/>
      <c r="B106" s="81" t="s">
        <v>75</v>
      </c>
      <c r="C106" s="110" t="s">
        <v>174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81" t="s">
        <v>78</v>
      </c>
      <c r="C107" s="110" t="s">
        <v>175</v>
      </c>
      <c r="D107" s="110"/>
      <c r="E107" s="110"/>
      <c r="F107" s="110"/>
      <c r="G107" s="110"/>
      <c r="H107" s="110"/>
      <c r="I107" s="82"/>
      <c r="J107" s="49"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106" t="s">
        <v>176</v>
      </c>
      <c r="C108" s="106"/>
      <c r="D108" s="106"/>
      <c r="E108" s="106"/>
      <c r="F108" s="106"/>
      <c r="G108" s="106"/>
      <c r="H108" s="106"/>
      <c r="I108" s="83"/>
      <c r="J108" s="52">
        <f>SUM(J104:J107)</f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111"/>
      <c r="C109" s="111"/>
      <c r="D109" s="111"/>
      <c r="E109" s="111"/>
      <c r="F109" s="111"/>
      <c r="G109" s="111"/>
      <c r="H109" s="111"/>
      <c r="I109" s="111"/>
      <c r="J109" s="111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6.5" customHeight="1" x14ac:dyDescent="0.2">
      <c r="A110" s="36"/>
      <c r="B110" s="79"/>
      <c r="C110" s="79"/>
      <c r="D110" s="79"/>
      <c r="E110" s="79"/>
      <c r="F110" s="79"/>
      <c r="G110" s="79"/>
      <c r="H110" s="79"/>
      <c r="I110" s="79"/>
      <c r="J110" s="79"/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109" t="s">
        <v>177</v>
      </c>
      <c r="C111" s="109"/>
      <c r="D111" s="109"/>
      <c r="E111" s="109"/>
      <c r="F111" s="109"/>
      <c r="G111" s="109"/>
      <c r="H111" s="109"/>
      <c r="I111" s="109"/>
      <c r="J111" s="109"/>
      <c r="K111" s="53"/>
      <c r="L111" s="77"/>
      <c r="M111" s="77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48">
        <v>6</v>
      </c>
      <c r="C112" s="106" t="s">
        <v>178</v>
      </c>
      <c r="D112" s="106"/>
      <c r="E112" s="106"/>
      <c r="F112" s="106"/>
      <c r="G112" s="106"/>
      <c r="H112" s="106"/>
      <c r="I112" s="48" t="s">
        <v>97</v>
      </c>
      <c r="J112" s="48" t="s">
        <v>98</v>
      </c>
      <c r="K112" s="5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6"/>
      <c r="B113" s="48" t="s">
        <v>70</v>
      </c>
      <c r="C113" s="110" t="s">
        <v>179</v>
      </c>
      <c r="D113" s="110"/>
      <c r="E113" s="110"/>
      <c r="F113" s="110"/>
      <c r="G113" s="110"/>
      <c r="H113" s="110"/>
      <c r="I113" s="63">
        <v>0</v>
      </c>
      <c r="J113" s="49">
        <f>J130*I113</f>
        <v>0</v>
      </c>
      <c r="K113" s="84"/>
      <c r="L113" s="39"/>
      <c r="M113" s="39"/>
      <c r="N113" s="5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72</v>
      </c>
      <c r="C114" s="110" t="s">
        <v>180</v>
      </c>
      <c r="D114" s="110"/>
      <c r="E114" s="110"/>
      <c r="F114" s="110"/>
      <c r="G114" s="110"/>
      <c r="H114" s="110"/>
      <c r="I114" s="63">
        <v>0</v>
      </c>
      <c r="J114" s="49">
        <f>(J130+J113)*I114</f>
        <v>0</v>
      </c>
      <c r="K114" s="84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75</v>
      </c>
      <c r="C115" s="106" t="s">
        <v>181</v>
      </c>
      <c r="D115" s="106"/>
      <c r="E115" s="106"/>
      <c r="F115" s="106"/>
      <c r="G115" s="106"/>
      <c r="H115" s="106"/>
      <c r="I115" s="51"/>
      <c r="J115" s="49"/>
      <c r="K115" s="39"/>
      <c r="L115" s="39"/>
      <c r="M115" s="39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182</v>
      </c>
      <c r="C116" s="110" t="s">
        <v>183</v>
      </c>
      <c r="D116" s="110"/>
      <c r="E116" s="110"/>
      <c r="F116" s="110"/>
      <c r="G116" s="110"/>
      <c r="H116" s="110"/>
      <c r="I116" s="63">
        <v>0</v>
      </c>
      <c r="J116" s="49">
        <f>(($J$130+$J$113+$J$114)/(1-($I$116+$I$117+$I$118))*I116)</f>
        <v>0</v>
      </c>
      <c r="K116" s="84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184</v>
      </c>
      <c r="C117" s="110" t="s">
        <v>185</v>
      </c>
      <c r="D117" s="110"/>
      <c r="E117" s="110"/>
      <c r="F117" s="110"/>
      <c r="G117" s="110"/>
      <c r="H117" s="110"/>
      <c r="I117" s="63">
        <v>0</v>
      </c>
      <c r="J117" s="49">
        <f>(($J$130+$J$113+$J$114)/(1-($I$116+$I$117+$I$118))*I117)</f>
        <v>0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186</v>
      </c>
      <c r="C118" s="110" t="s">
        <v>187</v>
      </c>
      <c r="D118" s="110"/>
      <c r="E118" s="110"/>
      <c r="F118" s="110"/>
      <c r="G118" s="110"/>
      <c r="H118" s="110"/>
      <c r="I118" s="51">
        <v>0.03</v>
      </c>
      <c r="J118" s="49">
        <f>(($J$130+$J$113+$J$114)/(1-($I$116+$I$117+$I$118))*I118)</f>
        <v>0.14226230798013781</v>
      </c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78</v>
      </c>
      <c r="C119" s="137" t="s">
        <v>175</v>
      </c>
      <c r="D119" s="137"/>
      <c r="E119" s="137"/>
      <c r="F119" s="137"/>
      <c r="G119" s="137"/>
      <c r="H119" s="137"/>
      <c r="I119" s="131"/>
      <c r="J119" s="128"/>
      <c r="K119" s="53"/>
      <c r="L119" s="5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106" t="s">
        <v>188</v>
      </c>
      <c r="C120" s="106"/>
      <c r="D120" s="106"/>
      <c r="E120" s="106"/>
      <c r="F120" s="106"/>
      <c r="G120" s="106"/>
      <c r="H120" s="106"/>
      <c r="I120" s="85">
        <f>SUM(I113:I119)</f>
        <v>0.03</v>
      </c>
      <c r="J120" s="52">
        <f>(SUM(J113:J119))</f>
        <v>0.14226230798013781</v>
      </c>
      <c r="K120" s="53"/>
      <c r="L120" s="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54"/>
      <c r="C122" s="54"/>
      <c r="D122" s="54"/>
      <c r="E122" s="54"/>
      <c r="F122" s="54"/>
      <c r="G122" s="54"/>
      <c r="H122" s="54"/>
      <c r="I122" s="86"/>
      <c r="J122" s="56"/>
      <c r="K122" s="5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9" t="s">
        <v>189</v>
      </c>
      <c r="C123" s="109"/>
      <c r="D123" s="109"/>
      <c r="E123" s="109"/>
      <c r="F123" s="109"/>
      <c r="G123" s="109"/>
      <c r="H123" s="109"/>
      <c r="I123" s="109"/>
      <c r="J123" s="109"/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106" t="s">
        <v>190</v>
      </c>
      <c r="C124" s="106"/>
      <c r="D124" s="106"/>
      <c r="E124" s="106"/>
      <c r="F124" s="106"/>
      <c r="G124" s="106"/>
      <c r="H124" s="106"/>
      <c r="I124" s="106"/>
      <c r="J124" s="48" t="s">
        <v>98</v>
      </c>
      <c r="K124" s="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70</v>
      </c>
      <c r="C125" s="110" t="str">
        <f>B21</f>
        <v>MÓDULO 1 - COMPOSIÇÃO DA REMUNERAÇÃO</v>
      </c>
      <c r="D125" s="110"/>
      <c r="E125" s="110"/>
      <c r="F125" s="110"/>
      <c r="G125" s="110"/>
      <c r="H125" s="110"/>
      <c r="I125" s="110"/>
      <c r="J125" s="49">
        <f>J29</f>
        <v>2.7115608408456242</v>
      </c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6"/>
      <c r="B126" s="48" t="s">
        <v>72</v>
      </c>
      <c r="C126" s="110" t="str">
        <f>B32</f>
        <v>MÓDULO 2 – ENCARGOS E BENEFÍCIOS ANUAIS, MENSAIS E DIÁRIOS</v>
      </c>
      <c r="D126" s="110"/>
      <c r="E126" s="110"/>
      <c r="F126" s="110"/>
      <c r="G126" s="110"/>
      <c r="H126" s="110"/>
      <c r="I126" s="110"/>
      <c r="J126" s="49">
        <f>J65</f>
        <v>1.6219653096324911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75</v>
      </c>
      <c r="C127" s="110" t="str">
        <f>B68</f>
        <v>MÓDULO 3 – PROVISÃO PARA RESCISÃO</v>
      </c>
      <c r="D127" s="110"/>
      <c r="E127" s="110"/>
      <c r="F127" s="110"/>
      <c r="G127" s="110"/>
      <c r="H127" s="110"/>
      <c r="I127" s="110"/>
      <c r="J127" s="49">
        <f>J76</f>
        <v>0.1695177452335323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78</v>
      </c>
      <c r="C128" s="110" t="str">
        <f>B79</f>
        <v>MÓDULO 4 – CUSTO DE REPOSIÇÃO DO PROFISSIONAL AUSENTE</v>
      </c>
      <c r="D128" s="110"/>
      <c r="E128" s="110"/>
      <c r="F128" s="110"/>
      <c r="G128" s="110"/>
      <c r="H128" s="110"/>
      <c r="I128" s="110"/>
      <c r="J128" s="49">
        <f>J99</f>
        <v>9.6770728979474169E-2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103</v>
      </c>
      <c r="C129" s="110" t="str">
        <f>B102</f>
        <v>MÓDULO 5 – INSUMOS DIVERSOS</v>
      </c>
      <c r="D129" s="110"/>
      <c r="E129" s="110"/>
      <c r="F129" s="110"/>
      <c r="G129" s="110"/>
      <c r="H129" s="110"/>
      <c r="I129" s="110"/>
      <c r="J129" s="49">
        <f>J108</f>
        <v>0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48"/>
      <c r="C130" s="106" t="s">
        <v>191</v>
      </c>
      <c r="D130" s="106"/>
      <c r="E130" s="106"/>
      <c r="F130" s="106"/>
      <c r="G130" s="106"/>
      <c r="H130" s="106"/>
      <c r="I130" s="106"/>
      <c r="J130" s="52">
        <f>(SUM(J125:J129))</f>
        <v>4.5998146246911222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6"/>
      <c r="B131" s="48" t="s">
        <v>119</v>
      </c>
      <c r="C131" s="110" t="str">
        <f>B111</f>
        <v>MÓDULO 6 – CUSTOS INDIRETOS, TRIBUTOS E LUCRO</v>
      </c>
      <c r="D131" s="110"/>
      <c r="E131" s="110"/>
      <c r="F131" s="110"/>
      <c r="G131" s="110"/>
      <c r="H131" s="110"/>
      <c r="I131" s="110"/>
      <c r="J131" s="49">
        <f>J120</f>
        <v>0.14226230798013781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106" t="s">
        <v>198</v>
      </c>
      <c r="C132" s="106"/>
      <c r="D132" s="106"/>
      <c r="E132" s="106"/>
      <c r="F132" s="106"/>
      <c r="G132" s="106"/>
      <c r="H132" s="106"/>
      <c r="I132" s="106"/>
      <c r="J132" s="52">
        <f>(SUM(J130:J131))</f>
        <v>4.7420769326712602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/>
      <c r="C133" s="107" t="s">
        <v>199</v>
      </c>
      <c r="D133" s="107"/>
      <c r="E133" s="107"/>
      <c r="F133" s="107"/>
      <c r="G133" s="107"/>
      <c r="H133" s="107"/>
      <c r="I133" s="81">
        <v>44</v>
      </c>
      <c r="J133" s="52">
        <f>J132*I133</f>
        <v>208.65138503753545</v>
      </c>
      <c r="K133" s="3"/>
      <c r="L133" s="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39"/>
      <c r="J134" s="87" t="s">
        <v>194</v>
      </c>
      <c r="K134" s="53"/>
      <c r="L134" s="53"/>
      <c r="M134" s="5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39"/>
      <c r="C135" s="39"/>
      <c r="D135" s="39"/>
      <c r="E135" s="39"/>
      <c r="F135" s="39"/>
      <c r="G135" s="39"/>
      <c r="H135" s="39"/>
      <c r="I135" s="54"/>
      <c r="J135" s="55">
        <f>J132/J29</f>
        <v>1.748836633587171</v>
      </c>
      <c r="K135" s="5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</sheetData>
  <sheetProtection algorithmName="SHA-512" hashValue="Q5PMNkRlaFTOnVwtB5d9IPGOcdedeKxcPoqcqksRnRXFAhufnEbUeCbJlqUaE6+IXG1VkCp/jc8OZoP/ZJrBfw==" saltValue="nNU9Y/3C5hIOd3RE1NEJag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B29:I29"/>
    <mergeCell ref="B32:J32"/>
    <mergeCell ref="B33:H33"/>
    <mergeCell ref="B34:I34"/>
    <mergeCell ref="C35:H35"/>
    <mergeCell ref="C36:H36"/>
    <mergeCell ref="B37:H37"/>
    <mergeCell ref="B39:H39"/>
    <mergeCell ref="B40:I40"/>
    <mergeCell ref="C41:H41"/>
    <mergeCell ref="C42:H42"/>
    <mergeCell ref="C43:H43"/>
    <mergeCell ref="C44:H44"/>
    <mergeCell ref="C45:H45"/>
    <mergeCell ref="C46:H46"/>
    <mergeCell ref="C47:H47"/>
    <mergeCell ref="C48:H48"/>
    <mergeCell ref="B49:H49"/>
    <mergeCell ref="B51:H51"/>
    <mergeCell ref="C52:H52"/>
    <mergeCell ref="C53:H53"/>
    <mergeCell ref="C54:H54"/>
    <mergeCell ref="C55:H55"/>
    <mergeCell ref="C56:H56"/>
    <mergeCell ref="C57:H57"/>
    <mergeCell ref="B58:I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C133:H133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69" firstPageNumber="0" orientation="portrait" horizontalDpi="300" verticalDpi="300" r:id="rId1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4.7109375" customWidth="1"/>
    <col min="2" max="9" width="11.42578125" customWidth="1"/>
    <col min="10" max="10" width="21.5703125" customWidth="1"/>
    <col min="11" max="11" width="22.28515625" customWidth="1"/>
    <col min="12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125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11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 – Hora extra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196</v>
      </c>
      <c r="D15" s="110"/>
      <c r="E15" s="110"/>
      <c r="F15" s="110"/>
      <c r="G15" s="110"/>
      <c r="H15" s="110"/>
      <c r="I15" s="110"/>
      <c r="J15" s="42">
        <f>Eletricista!J23+Eletricista!J24</f>
        <v>2277.6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 t="s">
        <v>200</v>
      </c>
      <c r="D29" s="110"/>
      <c r="E29" s="110"/>
      <c r="F29" s="110"/>
      <c r="G29" s="110"/>
      <c r="H29" s="110"/>
      <c r="I29" s="131"/>
      <c r="J29" s="128">
        <f>((J15/220)*1.8)</f>
        <v>18.63490909090909</v>
      </c>
      <c r="K29" s="134" t="s">
        <v>201</v>
      </c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 t="s">
        <v>202</v>
      </c>
      <c r="D30" s="110"/>
      <c r="E30" s="110"/>
      <c r="F30" s="110"/>
      <c r="G30" s="110"/>
      <c r="H30" s="110"/>
      <c r="I30" s="131"/>
      <c r="J30" s="128">
        <f>(J29/6)</f>
        <v>3.1058181818181816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6" t="s">
        <v>105</v>
      </c>
      <c r="C31" s="106"/>
      <c r="D31" s="106"/>
      <c r="E31" s="106"/>
      <c r="F31" s="106"/>
      <c r="G31" s="106"/>
      <c r="H31" s="106"/>
      <c r="I31" s="106"/>
      <c r="J31" s="52">
        <f>SUM(J23:J30)</f>
        <v>21.740727272727273</v>
      </c>
      <c r="K31" s="5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 x14ac:dyDescent="0.2">
      <c r="A32" s="36"/>
      <c r="B32" s="54"/>
      <c r="C32" s="54"/>
      <c r="D32" s="54"/>
      <c r="E32" s="54"/>
      <c r="F32" s="54"/>
      <c r="G32" s="54"/>
      <c r="H32" s="54"/>
      <c r="I32" s="54"/>
      <c r="J32" s="55"/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 x14ac:dyDescent="0.2">
      <c r="A33" s="36"/>
      <c r="B33" s="54"/>
      <c r="C33" s="54"/>
      <c r="D33" s="54"/>
      <c r="E33" s="54"/>
      <c r="F33" s="54"/>
      <c r="G33" s="54"/>
      <c r="H33" s="54"/>
      <c r="I33" s="54"/>
      <c r="J33" s="55"/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109" t="s">
        <v>106</v>
      </c>
      <c r="C34" s="109"/>
      <c r="D34" s="109"/>
      <c r="E34" s="109"/>
      <c r="F34" s="109"/>
      <c r="G34" s="109"/>
      <c r="H34" s="109"/>
      <c r="I34" s="109"/>
      <c r="J34" s="109"/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106" t="s">
        <v>107</v>
      </c>
      <c r="C35" s="106"/>
      <c r="D35" s="106"/>
      <c r="E35" s="106"/>
      <c r="F35" s="106"/>
      <c r="G35" s="106"/>
      <c r="H35" s="106"/>
      <c r="I35" s="48" t="s">
        <v>97</v>
      </c>
      <c r="J35" s="48" t="s">
        <v>98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106" t="s">
        <v>108</v>
      </c>
      <c r="C36" s="106"/>
      <c r="D36" s="106"/>
      <c r="E36" s="106"/>
      <c r="F36" s="106"/>
      <c r="G36" s="106"/>
      <c r="H36" s="106"/>
      <c r="I36" s="106"/>
      <c r="J36" s="56">
        <f>J31</f>
        <v>21.740727272727273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48" t="s">
        <v>70</v>
      </c>
      <c r="C37" s="110" t="s">
        <v>109</v>
      </c>
      <c r="D37" s="110"/>
      <c r="E37" s="110"/>
      <c r="F37" s="110"/>
      <c r="G37" s="110"/>
      <c r="H37" s="110"/>
      <c r="I37" s="51">
        <f>1/12</f>
        <v>8.3333333333333329E-2</v>
      </c>
      <c r="J37" s="49">
        <f>$J$36*I37</f>
        <v>1.8117272727272726</v>
      </c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48" t="s">
        <v>72</v>
      </c>
      <c r="C38" s="110" t="s">
        <v>110</v>
      </c>
      <c r="D38" s="110"/>
      <c r="E38" s="110"/>
      <c r="F38" s="110"/>
      <c r="G38" s="110"/>
      <c r="H38" s="110"/>
      <c r="I38" s="51">
        <f>((1/12)+(1/12)/3)</f>
        <v>0.1111111111111111</v>
      </c>
      <c r="J38" s="49">
        <f>$J$36*I38</f>
        <v>2.4156363636363634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111</v>
      </c>
      <c r="C39" s="106"/>
      <c r="D39" s="106"/>
      <c r="E39" s="106"/>
      <c r="F39" s="106"/>
      <c r="G39" s="106"/>
      <c r="H39" s="106"/>
      <c r="I39" s="57">
        <f>I37+I38</f>
        <v>0.19444444444444442</v>
      </c>
      <c r="J39" s="52">
        <f>SUM(J37:J38)</f>
        <v>4.227363636363636</v>
      </c>
      <c r="K39" s="5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58"/>
      <c r="C40" s="59"/>
      <c r="D40" s="59"/>
      <c r="E40" s="59"/>
      <c r="F40" s="59"/>
      <c r="G40" s="59"/>
      <c r="H40" s="59"/>
      <c r="I40" s="60"/>
      <c r="J40" s="61"/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106" t="s">
        <v>112</v>
      </c>
      <c r="C41" s="106"/>
      <c r="D41" s="106"/>
      <c r="E41" s="106"/>
      <c r="F41" s="106"/>
      <c r="G41" s="106"/>
      <c r="H41" s="106"/>
      <c r="I41" s="48" t="s">
        <v>97</v>
      </c>
      <c r="J41" s="48" t="s">
        <v>98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106" t="s">
        <v>113</v>
      </c>
      <c r="C42" s="106"/>
      <c r="D42" s="106"/>
      <c r="E42" s="106"/>
      <c r="F42" s="106"/>
      <c r="G42" s="106"/>
      <c r="H42" s="106"/>
      <c r="I42" s="106"/>
      <c r="J42" s="62">
        <f>J31+J39</f>
        <v>25.968090909090911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48" t="s">
        <v>70</v>
      </c>
      <c r="C43" s="110" t="s">
        <v>114</v>
      </c>
      <c r="D43" s="110"/>
      <c r="E43" s="110"/>
      <c r="F43" s="110"/>
      <c r="G43" s="110"/>
      <c r="H43" s="110"/>
      <c r="I43" s="51">
        <v>0.2</v>
      </c>
      <c r="J43" s="49">
        <f t="shared" ref="J43:J50" si="0">$J$42*I43</f>
        <v>5.1936181818181826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72</v>
      </c>
      <c r="C44" s="110" t="s">
        <v>115</v>
      </c>
      <c r="D44" s="110"/>
      <c r="E44" s="110"/>
      <c r="F44" s="110"/>
      <c r="G44" s="110"/>
      <c r="H44" s="110"/>
      <c r="I44" s="51">
        <v>2.5000000000000001E-2</v>
      </c>
      <c r="J44" s="49">
        <f t="shared" si="0"/>
        <v>0.64920227272727282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75</v>
      </c>
      <c r="C45" s="110" t="s">
        <v>116</v>
      </c>
      <c r="D45" s="110"/>
      <c r="E45" s="110"/>
      <c r="F45" s="110"/>
      <c r="G45" s="110"/>
      <c r="H45" s="110"/>
      <c r="I45" s="63">
        <v>0</v>
      </c>
      <c r="J45" s="49">
        <f t="shared" si="0"/>
        <v>0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48" t="s">
        <v>78</v>
      </c>
      <c r="C46" s="110" t="s">
        <v>117</v>
      </c>
      <c r="D46" s="110"/>
      <c r="E46" s="110"/>
      <c r="F46" s="110"/>
      <c r="G46" s="110"/>
      <c r="H46" s="110"/>
      <c r="I46" s="51">
        <v>1.4999999999999999E-2</v>
      </c>
      <c r="J46" s="49">
        <f t="shared" si="0"/>
        <v>0.38952136363636364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103</v>
      </c>
      <c r="C47" s="110" t="s">
        <v>118</v>
      </c>
      <c r="D47" s="110"/>
      <c r="E47" s="110"/>
      <c r="F47" s="110"/>
      <c r="G47" s="110"/>
      <c r="H47" s="110"/>
      <c r="I47" s="51">
        <v>0.01</v>
      </c>
      <c r="J47" s="49">
        <f t="shared" si="0"/>
        <v>0.25968090909090913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48" t="s">
        <v>119</v>
      </c>
      <c r="C48" s="110" t="s">
        <v>120</v>
      </c>
      <c r="D48" s="110"/>
      <c r="E48" s="110"/>
      <c r="F48" s="110"/>
      <c r="G48" s="110"/>
      <c r="H48" s="110"/>
      <c r="I48" s="51">
        <v>6.0000000000000001E-3</v>
      </c>
      <c r="J48" s="49">
        <f t="shared" si="0"/>
        <v>0.15580854545454548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121</v>
      </c>
      <c r="C49" s="110" t="s">
        <v>122</v>
      </c>
      <c r="D49" s="110"/>
      <c r="E49" s="110"/>
      <c r="F49" s="110"/>
      <c r="G49" s="110"/>
      <c r="H49" s="110"/>
      <c r="I49" s="51">
        <v>2E-3</v>
      </c>
      <c r="J49" s="49">
        <f t="shared" si="0"/>
        <v>5.1936181818181826E-2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48" t="s">
        <v>123</v>
      </c>
      <c r="C50" s="110" t="s">
        <v>124</v>
      </c>
      <c r="D50" s="110"/>
      <c r="E50" s="110"/>
      <c r="F50" s="110"/>
      <c r="G50" s="110"/>
      <c r="H50" s="110"/>
      <c r="I50" s="51">
        <v>0.08</v>
      </c>
      <c r="J50" s="49">
        <f t="shared" si="0"/>
        <v>2.077447272727273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106" t="s">
        <v>125</v>
      </c>
      <c r="C51" s="106"/>
      <c r="D51" s="106"/>
      <c r="E51" s="106"/>
      <c r="F51" s="106"/>
      <c r="G51" s="106"/>
      <c r="H51" s="106"/>
      <c r="I51" s="57">
        <f>SUM(I43:I50)</f>
        <v>0.33800000000000002</v>
      </c>
      <c r="J51" s="52">
        <f>SUM(J43:J50)</f>
        <v>8.7772147272727281</v>
      </c>
      <c r="K51" s="5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2"/>
      <c r="C52" s="54"/>
      <c r="D52" s="54"/>
      <c r="E52" s="54"/>
      <c r="F52" s="54"/>
      <c r="G52" s="54"/>
      <c r="H52" s="54"/>
      <c r="I52" s="64"/>
      <c r="J52" s="65"/>
      <c r="K52" s="5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6"/>
      <c r="B53" s="106" t="s">
        <v>126</v>
      </c>
      <c r="C53" s="106"/>
      <c r="D53" s="106"/>
      <c r="E53" s="106"/>
      <c r="F53" s="106"/>
      <c r="G53" s="106"/>
      <c r="H53" s="106"/>
      <c r="I53" s="57"/>
      <c r="J53" s="48" t="s">
        <v>98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66"/>
      <c r="B54" s="48" t="s">
        <v>70</v>
      </c>
      <c r="C54" s="110" t="s">
        <v>127</v>
      </c>
      <c r="D54" s="110"/>
      <c r="E54" s="110"/>
      <c r="F54" s="110"/>
      <c r="G54" s="110"/>
      <c r="H54" s="110"/>
      <c r="I54" s="132"/>
      <c r="J54" s="128">
        <v>0</v>
      </c>
      <c r="K54" s="68"/>
      <c r="L54" s="68"/>
      <c r="M54" s="68"/>
      <c r="N54" s="68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4.25" customHeight="1" x14ac:dyDescent="0.2">
      <c r="A55" s="36"/>
      <c r="B55" s="48" t="s">
        <v>72</v>
      </c>
      <c r="C55" s="110" t="s">
        <v>128</v>
      </c>
      <c r="D55" s="110"/>
      <c r="E55" s="110"/>
      <c r="F55" s="110"/>
      <c r="G55" s="110"/>
      <c r="H55" s="110"/>
      <c r="I55" s="128"/>
      <c r="J55" s="128">
        <v>0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75</v>
      </c>
      <c r="C56" s="110" t="s">
        <v>129</v>
      </c>
      <c r="D56" s="110"/>
      <c r="E56" s="110"/>
      <c r="F56" s="110"/>
      <c r="G56" s="110"/>
      <c r="H56" s="110"/>
      <c r="I56" s="128"/>
      <c r="J56" s="128">
        <v>0</v>
      </c>
      <c r="K56" s="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48" t="s">
        <v>78</v>
      </c>
      <c r="C57" s="110" t="s">
        <v>130</v>
      </c>
      <c r="D57" s="110"/>
      <c r="E57" s="110"/>
      <c r="F57" s="110"/>
      <c r="G57" s="110"/>
      <c r="H57" s="110"/>
      <c r="I57" s="133"/>
      <c r="J57" s="133">
        <v>0</v>
      </c>
      <c r="K57" s="70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48" t="s">
        <v>103</v>
      </c>
      <c r="C58" s="110" t="s">
        <v>131</v>
      </c>
      <c r="D58" s="110"/>
      <c r="E58" s="110"/>
      <c r="F58" s="110"/>
      <c r="G58" s="110"/>
      <c r="H58" s="110"/>
      <c r="I58" s="133">
        <v>0</v>
      </c>
      <c r="J58" s="133">
        <v>0</v>
      </c>
      <c r="K58" s="71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48" t="s">
        <v>119</v>
      </c>
      <c r="C59" s="110" t="s">
        <v>132</v>
      </c>
      <c r="D59" s="110"/>
      <c r="E59" s="110"/>
      <c r="F59" s="110"/>
      <c r="G59" s="110"/>
      <c r="H59" s="110"/>
      <c r="I59" s="133">
        <v>0</v>
      </c>
      <c r="J59" s="133">
        <v>0</v>
      </c>
      <c r="K59" s="72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106" t="s">
        <v>133</v>
      </c>
      <c r="C60" s="106"/>
      <c r="D60" s="106"/>
      <c r="E60" s="106"/>
      <c r="F60" s="106"/>
      <c r="G60" s="106"/>
      <c r="H60" s="106"/>
      <c r="I60" s="106"/>
      <c r="J60" s="52">
        <f>SUM(J54:J59)</f>
        <v>0</v>
      </c>
      <c r="K60" s="5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2"/>
      <c r="C61" s="54"/>
      <c r="D61" s="54"/>
      <c r="E61" s="54"/>
      <c r="F61" s="54"/>
      <c r="G61" s="54"/>
      <c r="H61" s="54"/>
      <c r="I61" s="64"/>
      <c r="J61" s="65"/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109" t="s">
        <v>134</v>
      </c>
      <c r="C62" s="109"/>
      <c r="D62" s="109"/>
      <c r="E62" s="109"/>
      <c r="F62" s="109"/>
      <c r="G62" s="109"/>
      <c r="H62" s="109"/>
      <c r="I62" s="109"/>
      <c r="J62" s="109"/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6"/>
      <c r="B63" s="106" t="s">
        <v>135</v>
      </c>
      <c r="C63" s="106"/>
      <c r="D63" s="106"/>
      <c r="E63" s="106"/>
      <c r="F63" s="106"/>
      <c r="G63" s="106"/>
      <c r="H63" s="106"/>
      <c r="I63" s="106"/>
      <c r="J63" s="48" t="s">
        <v>98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6"/>
      <c r="B64" s="48" t="s">
        <v>136</v>
      </c>
      <c r="C64" s="110" t="s">
        <v>137</v>
      </c>
      <c r="D64" s="110"/>
      <c r="E64" s="110"/>
      <c r="F64" s="110"/>
      <c r="G64" s="110"/>
      <c r="H64" s="110"/>
      <c r="I64" s="110"/>
      <c r="J64" s="49">
        <f>J39</f>
        <v>4.227363636363636</v>
      </c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48" t="s">
        <v>138</v>
      </c>
      <c r="C65" s="110" t="s">
        <v>139</v>
      </c>
      <c r="D65" s="110"/>
      <c r="E65" s="110"/>
      <c r="F65" s="110"/>
      <c r="G65" s="110"/>
      <c r="H65" s="110"/>
      <c r="I65" s="110"/>
      <c r="J65" s="49">
        <f>J51</f>
        <v>8.7772147272727281</v>
      </c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48" t="s">
        <v>140</v>
      </c>
      <c r="C66" s="110" t="s">
        <v>141</v>
      </c>
      <c r="D66" s="110"/>
      <c r="E66" s="110"/>
      <c r="F66" s="110"/>
      <c r="G66" s="110"/>
      <c r="H66" s="110"/>
      <c r="I66" s="110"/>
      <c r="J66" s="49">
        <f>J60</f>
        <v>0</v>
      </c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66"/>
      <c r="B67" s="106" t="s">
        <v>142</v>
      </c>
      <c r="C67" s="106"/>
      <c r="D67" s="106"/>
      <c r="E67" s="106"/>
      <c r="F67" s="106"/>
      <c r="G67" s="106"/>
      <c r="H67" s="106"/>
      <c r="I67" s="106"/>
      <c r="J67" s="52">
        <f>SUM(J64:J66)</f>
        <v>13.004578363636364</v>
      </c>
      <c r="K67" s="53"/>
      <c r="L67" s="68"/>
      <c r="M67" s="68"/>
      <c r="N67" s="68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4.25" customHeight="1" x14ac:dyDescent="0.2">
      <c r="A68" s="36"/>
      <c r="B68" s="117"/>
      <c r="C68" s="117"/>
      <c r="D68" s="117"/>
      <c r="E68" s="117"/>
      <c r="F68" s="117"/>
      <c r="G68" s="117"/>
      <c r="H68" s="117"/>
      <c r="I68" s="117"/>
      <c r="J68" s="117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73"/>
      <c r="C69" s="73"/>
      <c r="D69" s="73"/>
      <c r="E69" s="73"/>
      <c r="F69" s="73"/>
      <c r="G69" s="73"/>
      <c r="H69" s="73"/>
      <c r="I69" s="73"/>
      <c r="J69" s="73"/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109" t="s">
        <v>143</v>
      </c>
      <c r="C70" s="109"/>
      <c r="D70" s="109"/>
      <c r="E70" s="109"/>
      <c r="F70" s="109"/>
      <c r="G70" s="109"/>
      <c r="H70" s="109"/>
      <c r="I70" s="109"/>
      <c r="J70" s="109"/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>
        <v>3</v>
      </c>
      <c r="C71" s="106" t="s">
        <v>144</v>
      </c>
      <c r="D71" s="106"/>
      <c r="E71" s="106"/>
      <c r="F71" s="106"/>
      <c r="G71" s="106"/>
      <c r="H71" s="106"/>
      <c r="I71" s="48" t="s">
        <v>97</v>
      </c>
      <c r="J71" s="48" t="s">
        <v>98</v>
      </c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106" t="s">
        <v>108</v>
      </c>
      <c r="C72" s="106"/>
      <c r="D72" s="106"/>
      <c r="E72" s="106"/>
      <c r="F72" s="106"/>
      <c r="G72" s="106"/>
      <c r="H72" s="106"/>
      <c r="I72" s="106"/>
      <c r="J72" s="62">
        <f>J31</f>
        <v>21.740727272727273</v>
      </c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70</v>
      </c>
      <c r="C73" s="110" t="s">
        <v>145</v>
      </c>
      <c r="D73" s="110"/>
      <c r="E73" s="110"/>
      <c r="F73" s="110"/>
      <c r="G73" s="110"/>
      <c r="H73" s="110"/>
      <c r="I73" s="51">
        <f>((1/12)*0.05)</f>
        <v>4.1666666666666666E-3</v>
      </c>
      <c r="J73" s="49">
        <f>$J$72*I73</f>
        <v>9.0586363636363632E-2</v>
      </c>
      <c r="K73" s="5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48" t="s">
        <v>72</v>
      </c>
      <c r="C74" s="110" t="s">
        <v>146</v>
      </c>
      <c r="D74" s="110"/>
      <c r="E74" s="110"/>
      <c r="F74" s="110"/>
      <c r="G74" s="110"/>
      <c r="H74" s="110"/>
      <c r="I74" s="51">
        <f>I73*0.08</f>
        <v>3.3333333333333332E-4</v>
      </c>
      <c r="J74" s="49">
        <f>$J$72*I74</f>
        <v>7.2469090909090912E-3</v>
      </c>
      <c r="K74" s="5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 t="s">
        <v>75</v>
      </c>
      <c r="C75" s="110" t="s">
        <v>147</v>
      </c>
      <c r="D75" s="110"/>
      <c r="E75" s="110"/>
      <c r="F75" s="110"/>
      <c r="G75" s="110"/>
      <c r="H75" s="110"/>
      <c r="I75" s="51">
        <f>(7/30)/12</f>
        <v>1.9444444444444445E-2</v>
      </c>
      <c r="J75" s="49">
        <f>$J$72*I75</f>
        <v>0.42273636363636363</v>
      </c>
      <c r="K75" s="74" t="s">
        <v>148</v>
      </c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48" t="s">
        <v>78</v>
      </c>
      <c r="C76" s="110" t="s">
        <v>149</v>
      </c>
      <c r="D76" s="110"/>
      <c r="E76" s="110"/>
      <c r="F76" s="110"/>
      <c r="G76" s="110"/>
      <c r="H76" s="110"/>
      <c r="I76" s="51">
        <f>I75*I51</f>
        <v>6.5722222222222224E-3</v>
      </c>
      <c r="J76" s="49">
        <f>$J$72*I76</f>
        <v>0.14288489090909093</v>
      </c>
      <c r="K76" s="75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"/>
      <c r="B77" s="48" t="s">
        <v>103</v>
      </c>
      <c r="C77" s="110" t="s">
        <v>150</v>
      </c>
      <c r="D77" s="110"/>
      <c r="E77" s="110"/>
      <c r="F77" s="110"/>
      <c r="G77" s="110"/>
      <c r="H77" s="110"/>
      <c r="I77" s="51">
        <f>(0.4*0.08)</f>
        <v>3.2000000000000001E-2</v>
      </c>
      <c r="J77" s="49">
        <f>$J$72*I77</f>
        <v>0.69570327272727273</v>
      </c>
      <c r="K77" s="5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36"/>
      <c r="B78" s="106" t="s">
        <v>151</v>
      </c>
      <c r="C78" s="106"/>
      <c r="D78" s="106"/>
      <c r="E78" s="106"/>
      <c r="F78" s="106"/>
      <c r="G78" s="106"/>
      <c r="H78" s="106"/>
      <c r="I78" s="57">
        <f>SUM(I73:I77)</f>
        <v>6.2516666666666665E-2</v>
      </c>
      <c r="J78" s="52">
        <f>SUM(J73:J77)</f>
        <v>1.3591578000000002</v>
      </c>
      <c r="K78" s="5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66"/>
      <c r="B79" s="116"/>
      <c r="C79" s="116"/>
      <c r="D79" s="116"/>
      <c r="E79" s="116"/>
      <c r="F79" s="116"/>
      <c r="G79" s="116"/>
      <c r="H79" s="116"/>
      <c r="I79" s="116"/>
      <c r="J79" s="116"/>
      <c r="K79" s="68"/>
      <c r="L79" s="68"/>
      <c r="M79" s="68"/>
      <c r="N79" s="68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4.25" customHeight="1" x14ac:dyDescent="0.2">
      <c r="A80" s="66"/>
      <c r="B80" s="54"/>
      <c r="C80" s="54"/>
      <c r="D80" s="54"/>
      <c r="E80" s="54"/>
      <c r="F80" s="54"/>
      <c r="G80" s="54"/>
      <c r="H80" s="54"/>
      <c r="I80" s="54"/>
      <c r="J80" s="54"/>
      <c r="K80" s="68"/>
      <c r="L80" s="68"/>
      <c r="M80" s="68"/>
      <c r="N80" s="68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4.25" customHeight="1" x14ac:dyDescent="0.2">
      <c r="A81" s="36"/>
      <c r="B81" s="109" t="s">
        <v>152</v>
      </c>
      <c r="C81" s="109"/>
      <c r="D81" s="109"/>
      <c r="E81" s="109"/>
      <c r="F81" s="109"/>
      <c r="G81" s="109"/>
      <c r="H81" s="109"/>
      <c r="I81" s="109"/>
      <c r="J81" s="109"/>
      <c r="K81" s="3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"/>
      <c r="B82" s="106" t="s">
        <v>153</v>
      </c>
      <c r="C82" s="106"/>
      <c r="D82" s="106"/>
      <c r="E82" s="106"/>
      <c r="F82" s="106"/>
      <c r="G82" s="106"/>
      <c r="H82" s="106"/>
      <c r="I82" s="48" t="s">
        <v>97</v>
      </c>
      <c r="J82" s="48" t="s">
        <v>98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36"/>
      <c r="B83" s="112" t="s">
        <v>108</v>
      </c>
      <c r="C83" s="112"/>
      <c r="D83" s="112"/>
      <c r="E83" s="112"/>
      <c r="F83" s="112"/>
      <c r="G83" s="112"/>
      <c r="H83" s="112"/>
      <c r="I83" s="112"/>
      <c r="J83" s="76">
        <f>J31</f>
        <v>21.740727272727273</v>
      </c>
      <c r="K83" s="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6"/>
      <c r="B84" s="48" t="s">
        <v>70</v>
      </c>
      <c r="C84" s="110" t="s">
        <v>154</v>
      </c>
      <c r="D84" s="110"/>
      <c r="E84" s="110"/>
      <c r="F84" s="110"/>
      <c r="G84" s="110"/>
      <c r="H84" s="110"/>
      <c r="I84" s="51">
        <f>I38/12</f>
        <v>9.2592592592592587E-3</v>
      </c>
      <c r="J84" s="49">
        <f t="shared" ref="J84:J89" si="1">$J$83*I84</f>
        <v>0.20130303030303029</v>
      </c>
      <c r="K84" s="77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48" t="s">
        <v>72</v>
      </c>
      <c r="C85" s="110" t="s">
        <v>155</v>
      </c>
      <c r="D85" s="110"/>
      <c r="E85" s="110"/>
      <c r="F85" s="110"/>
      <c r="G85" s="110"/>
      <c r="H85" s="110"/>
      <c r="I85" s="51">
        <f>(5.96/30)*(1/12)</f>
        <v>1.6555555555555553E-2</v>
      </c>
      <c r="J85" s="49">
        <f t="shared" si="1"/>
        <v>0.35992981818181813</v>
      </c>
      <c r="K85" s="77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75</v>
      </c>
      <c r="C86" s="110" t="s">
        <v>156</v>
      </c>
      <c r="D86" s="110"/>
      <c r="E86" s="110"/>
      <c r="F86" s="110"/>
      <c r="G86" s="110"/>
      <c r="H86" s="110"/>
      <c r="I86" s="51">
        <f>(5/30)/12*0.015</f>
        <v>2.0833333333333332E-4</v>
      </c>
      <c r="J86" s="49">
        <f t="shared" si="1"/>
        <v>4.5293181818181812E-3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48" t="s">
        <v>78</v>
      </c>
      <c r="C87" s="113" t="s">
        <v>157</v>
      </c>
      <c r="D87" s="113"/>
      <c r="E87" s="113"/>
      <c r="F87" s="113"/>
      <c r="G87" s="113"/>
      <c r="H87" s="113"/>
      <c r="I87" s="51">
        <f>(15/30)/12*0.0078</f>
        <v>3.2499999999999999E-4</v>
      </c>
      <c r="J87" s="49">
        <f t="shared" si="1"/>
        <v>7.0657363636363636E-3</v>
      </c>
      <c r="K87" s="5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103</v>
      </c>
      <c r="C88" s="110" t="s">
        <v>158</v>
      </c>
      <c r="D88" s="110"/>
      <c r="E88" s="110"/>
      <c r="F88" s="110"/>
      <c r="G88" s="110"/>
      <c r="H88" s="110"/>
      <c r="I88" s="51">
        <f>(0.0144*0.1*0.4509*6/12)</f>
        <v>3.2464800000000003E-4</v>
      </c>
      <c r="J88" s="49">
        <f t="shared" si="1"/>
        <v>7.0580836276363645E-3</v>
      </c>
      <c r="K88" s="5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 x14ac:dyDescent="0.2">
      <c r="A89" s="36"/>
      <c r="B89" s="48" t="s">
        <v>119</v>
      </c>
      <c r="C89" s="114" t="s">
        <v>159</v>
      </c>
      <c r="D89" s="114"/>
      <c r="E89" s="114"/>
      <c r="F89" s="114"/>
      <c r="G89" s="114"/>
      <c r="H89" s="114"/>
      <c r="I89" s="51">
        <f>SUM(I84:I88)*I51</f>
        <v>9.0154050980740738E-3</v>
      </c>
      <c r="J89" s="49">
        <f t="shared" si="1"/>
        <v>0.19600146349038353</v>
      </c>
      <c r="K89" s="5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66"/>
      <c r="B90" s="106" t="s">
        <v>160</v>
      </c>
      <c r="C90" s="106"/>
      <c r="D90" s="106"/>
      <c r="E90" s="106"/>
      <c r="F90" s="106"/>
      <c r="G90" s="106"/>
      <c r="H90" s="106"/>
      <c r="I90" s="57">
        <f>SUM(I84:I89)</f>
        <v>3.5688201246222219E-2</v>
      </c>
      <c r="J90" s="52">
        <f>SUM(J84:J89)</f>
        <v>0.77588745014832294</v>
      </c>
      <c r="K90" s="53"/>
      <c r="L90" s="68"/>
      <c r="M90" s="68"/>
      <c r="N90" s="68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6.5" customHeight="1" x14ac:dyDescent="0.2">
      <c r="A91" s="36"/>
      <c r="B91" s="115"/>
      <c r="C91" s="115"/>
      <c r="D91" s="115"/>
      <c r="E91" s="115"/>
      <c r="F91" s="115"/>
      <c r="G91" s="115"/>
      <c r="H91" s="115"/>
      <c r="I91" s="115"/>
      <c r="J91" s="115"/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106" t="s">
        <v>161</v>
      </c>
      <c r="C92" s="106"/>
      <c r="D92" s="106"/>
      <c r="E92" s="106"/>
      <c r="F92" s="106"/>
      <c r="G92" s="106"/>
      <c r="H92" s="106"/>
      <c r="I92" s="48" t="s">
        <v>97</v>
      </c>
      <c r="J92" s="48" t="s">
        <v>98</v>
      </c>
      <c r="K92" s="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107" t="s">
        <v>108</v>
      </c>
      <c r="C93" s="107"/>
      <c r="D93" s="107"/>
      <c r="E93" s="107"/>
      <c r="F93" s="107"/>
      <c r="G93" s="107"/>
      <c r="H93" s="107"/>
      <c r="I93" s="107"/>
      <c r="J93" s="78">
        <f>J31</f>
        <v>21.740727272727273</v>
      </c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48" t="s">
        <v>70</v>
      </c>
      <c r="C94" s="110" t="s">
        <v>162</v>
      </c>
      <c r="D94" s="110"/>
      <c r="E94" s="110"/>
      <c r="F94" s="110"/>
      <c r="G94" s="110"/>
      <c r="H94" s="110"/>
      <c r="I94" s="51"/>
      <c r="J94" s="49">
        <v>0</v>
      </c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106" t="s">
        <v>163</v>
      </c>
      <c r="C95" s="106"/>
      <c r="D95" s="106"/>
      <c r="E95" s="106"/>
      <c r="F95" s="106"/>
      <c r="G95" s="106"/>
      <c r="H95" s="106"/>
      <c r="I95" s="57"/>
      <c r="J95" s="52">
        <f>J94</f>
        <v>0</v>
      </c>
      <c r="K95" s="5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6.5" customHeight="1" x14ac:dyDescent="0.2">
      <c r="A96" s="36"/>
      <c r="B96" s="79"/>
      <c r="C96" s="79"/>
      <c r="D96" s="79"/>
      <c r="E96" s="79"/>
      <c r="F96" s="79"/>
      <c r="G96" s="79"/>
      <c r="H96" s="79"/>
      <c r="I96" s="79"/>
      <c r="J96" s="79"/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109" t="s">
        <v>164</v>
      </c>
      <c r="C97" s="109"/>
      <c r="D97" s="109"/>
      <c r="E97" s="109"/>
      <c r="F97" s="109"/>
      <c r="G97" s="109"/>
      <c r="H97" s="109"/>
      <c r="I97" s="109"/>
      <c r="J97" s="109"/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106" t="s">
        <v>165</v>
      </c>
      <c r="C98" s="106"/>
      <c r="D98" s="106"/>
      <c r="E98" s="106"/>
      <c r="F98" s="106"/>
      <c r="G98" s="106"/>
      <c r="H98" s="106"/>
      <c r="I98" s="106"/>
      <c r="J98" s="48" t="s">
        <v>98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48" t="s">
        <v>166</v>
      </c>
      <c r="C99" s="110" t="s">
        <v>155</v>
      </c>
      <c r="D99" s="110"/>
      <c r="E99" s="110"/>
      <c r="F99" s="110"/>
      <c r="G99" s="110"/>
      <c r="H99" s="110"/>
      <c r="I99" s="110"/>
      <c r="J99" s="49">
        <f>J90</f>
        <v>0.77588745014832294</v>
      </c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 x14ac:dyDescent="0.2">
      <c r="A100" s="36"/>
      <c r="B100" s="48" t="s">
        <v>167</v>
      </c>
      <c r="C100" s="110" t="s">
        <v>168</v>
      </c>
      <c r="D100" s="110"/>
      <c r="E100" s="110"/>
      <c r="F100" s="110"/>
      <c r="G100" s="110"/>
      <c r="H100" s="110"/>
      <c r="I100" s="110"/>
      <c r="J100" s="49">
        <f>J95</f>
        <v>0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66"/>
      <c r="B101" s="106" t="s">
        <v>169</v>
      </c>
      <c r="C101" s="106"/>
      <c r="D101" s="106"/>
      <c r="E101" s="106"/>
      <c r="F101" s="106"/>
      <c r="G101" s="106"/>
      <c r="H101" s="106"/>
      <c r="I101" s="106"/>
      <c r="J101" s="52">
        <f>SUM(J99:J100)</f>
        <v>0.77588745014832294</v>
      </c>
      <c r="K101" s="53"/>
      <c r="L101" s="68"/>
      <c r="M101" s="68"/>
      <c r="N101" s="68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6.5" customHeight="1" x14ac:dyDescent="0.2">
      <c r="A102" s="36"/>
      <c r="B102" s="79"/>
      <c r="C102" s="79"/>
      <c r="D102" s="79"/>
      <c r="E102" s="79"/>
      <c r="F102" s="79"/>
      <c r="G102" s="79"/>
      <c r="H102" s="79"/>
      <c r="I102" s="79"/>
      <c r="J102" s="7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6.5" customHeight="1" x14ac:dyDescent="0.2">
      <c r="A103" s="36"/>
      <c r="B103" s="79"/>
      <c r="C103" s="79"/>
      <c r="D103" s="79"/>
      <c r="E103" s="79"/>
      <c r="F103" s="79"/>
      <c r="G103" s="79"/>
      <c r="H103" s="79"/>
      <c r="I103" s="79"/>
      <c r="J103" s="79"/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109" t="s">
        <v>170</v>
      </c>
      <c r="C104" s="109"/>
      <c r="D104" s="109"/>
      <c r="E104" s="109"/>
      <c r="F104" s="109"/>
      <c r="G104" s="109"/>
      <c r="H104" s="109"/>
      <c r="I104" s="109"/>
      <c r="J104" s="109"/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36"/>
      <c r="B105" s="48">
        <v>5</v>
      </c>
      <c r="C105" s="106" t="s">
        <v>171</v>
      </c>
      <c r="D105" s="106"/>
      <c r="E105" s="106"/>
      <c r="F105" s="106"/>
      <c r="G105" s="106"/>
      <c r="H105" s="106"/>
      <c r="I105" s="48"/>
      <c r="J105" s="48" t="s">
        <v>98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48" t="s">
        <v>70</v>
      </c>
      <c r="C106" s="110" t="s">
        <v>172</v>
      </c>
      <c r="D106" s="110"/>
      <c r="E106" s="110"/>
      <c r="F106" s="110"/>
      <c r="G106" s="110"/>
      <c r="H106" s="110"/>
      <c r="I106" s="49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48" t="s">
        <v>72</v>
      </c>
      <c r="C107" s="110" t="s">
        <v>173</v>
      </c>
      <c r="D107" s="110"/>
      <c r="E107" s="110"/>
      <c r="F107" s="110"/>
      <c r="G107" s="110"/>
      <c r="H107" s="110"/>
      <c r="I107" s="80"/>
      <c r="J107" s="49"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6"/>
      <c r="B108" s="81" t="s">
        <v>75</v>
      </c>
      <c r="C108" s="110" t="s">
        <v>174</v>
      </c>
      <c r="D108" s="110"/>
      <c r="E108" s="110"/>
      <c r="F108" s="110"/>
      <c r="G108" s="110"/>
      <c r="H108" s="110"/>
      <c r="I108" s="82"/>
      <c r="J108" s="49"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81" t="s">
        <v>78</v>
      </c>
      <c r="C109" s="110" t="s">
        <v>175</v>
      </c>
      <c r="D109" s="110"/>
      <c r="E109" s="110"/>
      <c r="F109" s="110"/>
      <c r="G109" s="110"/>
      <c r="H109" s="110"/>
      <c r="I109" s="82"/>
      <c r="J109" s="49">
        <v>0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6" t="s">
        <v>176</v>
      </c>
      <c r="C110" s="106"/>
      <c r="D110" s="106"/>
      <c r="E110" s="106"/>
      <c r="F110" s="106"/>
      <c r="G110" s="106"/>
      <c r="H110" s="106"/>
      <c r="I110" s="83"/>
      <c r="J110" s="52">
        <f>SUM(J106:J109)</f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6.5" customHeight="1" x14ac:dyDescent="0.2">
      <c r="A111" s="36"/>
      <c r="B111" s="111"/>
      <c r="C111" s="111"/>
      <c r="D111" s="111"/>
      <c r="E111" s="111"/>
      <c r="F111" s="111"/>
      <c r="G111" s="111"/>
      <c r="H111" s="111"/>
      <c r="I111" s="111"/>
      <c r="J111" s="111"/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6.5" customHeight="1" x14ac:dyDescent="0.2">
      <c r="A112" s="36"/>
      <c r="B112" s="79"/>
      <c r="C112" s="79"/>
      <c r="D112" s="79"/>
      <c r="E112" s="79"/>
      <c r="F112" s="79"/>
      <c r="G112" s="79"/>
      <c r="H112" s="79"/>
      <c r="I112" s="79"/>
      <c r="J112" s="79"/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109" t="s">
        <v>177</v>
      </c>
      <c r="C113" s="109"/>
      <c r="D113" s="109"/>
      <c r="E113" s="109"/>
      <c r="F113" s="109"/>
      <c r="G113" s="109"/>
      <c r="H113" s="109"/>
      <c r="I113" s="109"/>
      <c r="J113" s="109"/>
      <c r="K113" s="53"/>
      <c r="L113" s="77"/>
      <c r="M113" s="77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>
        <v>6</v>
      </c>
      <c r="C114" s="106" t="s">
        <v>178</v>
      </c>
      <c r="D114" s="106"/>
      <c r="E114" s="106"/>
      <c r="F114" s="106"/>
      <c r="G114" s="106"/>
      <c r="H114" s="106"/>
      <c r="I114" s="48" t="s">
        <v>97</v>
      </c>
      <c r="J114" s="48" t="s">
        <v>98</v>
      </c>
      <c r="K114" s="5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6"/>
      <c r="B115" s="48" t="s">
        <v>70</v>
      </c>
      <c r="C115" s="110" t="s">
        <v>179</v>
      </c>
      <c r="D115" s="110"/>
      <c r="E115" s="110"/>
      <c r="F115" s="110"/>
      <c r="G115" s="110"/>
      <c r="H115" s="110"/>
      <c r="I115" s="63">
        <v>0</v>
      </c>
      <c r="J115" s="49">
        <f>J132*I115</f>
        <v>0</v>
      </c>
      <c r="K115" s="84"/>
      <c r="L115" s="39"/>
      <c r="M115" s="39"/>
      <c r="N115" s="5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72</v>
      </c>
      <c r="C116" s="110" t="s">
        <v>180</v>
      </c>
      <c r="D116" s="110"/>
      <c r="E116" s="110"/>
      <c r="F116" s="110"/>
      <c r="G116" s="110"/>
      <c r="H116" s="110"/>
      <c r="I116" s="63">
        <v>0</v>
      </c>
      <c r="J116" s="49">
        <f>(J132+J115)*I116</f>
        <v>0</v>
      </c>
      <c r="K116" s="84"/>
      <c r="L116" s="39"/>
      <c r="M116" s="39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75</v>
      </c>
      <c r="C117" s="106" t="s">
        <v>181</v>
      </c>
      <c r="D117" s="106"/>
      <c r="E117" s="106"/>
      <c r="F117" s="106"/>
      <c r="G117" s="106"/>
      <c r="H117" s="106"/>
      <c r="I117" s="51"/>
      <c r="J117" s="49"/>
      <c r="K117" s="39"/>
      <c r="L117" s="39"/>
      <c r="M117" s="39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182</v>
      </c>
      <c r="C118" s="110" t="s">
        <v>183</v>
      </c>
      <c r="D118" s="110"/>
      <c r="E118" s="110"/>
      <c r="F118" s="110"/>
      <c r="G118" s="110"/>
      <c r="H118" s="110"/>
      <c r="I118" s="63">
        <v>0</v>
      </c>
      <c r="J118" s="49">
        <f>(($J$132+$J$115+$J$116)/(1-($I$118+$I$119+$I$120))*I118)</f>
        <v>0</v>
      </c>
      <c r="K118" s="84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184</v>
      </c>
      <c r="C119" s="110" t="s">
        <v>185</v>
      </c>
      <c r="D119" s="110"/>
      <c r="E119" s="110"/>
      <c r="F119" s="110"/>
      <c r="G119" s="110"/>
      <c r="H119" s="110"/>
      <c r="I119" s="63">
        <v>0</v>
      </c>
      <c r="J119" s="49">
        <f>(($J$132+$J$115+$J$116)/(1-($I$118+$I$119+$I$120))*I119)</f>
        <v>0</v>
      </c>
      <c r="K119" s="53"/>
      <c r="L119" s="5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186</v>
      </c>
      <c r="C120" s="110" t="s">
        <v>187</v>
      </c>
      <c r="D120" s="110"/>
      <c r="E120" s="110"/>
      <c r="F120" s="110"/>
      <c r="G120" s="110"/>
      <c r="H120" s="110"/>
      <c r="I120" s="51">
        <v>0.03</v>
      </c>
      <c r="J120" s="49">
        <f>(($J$132+$J$115+$J$116)/(1-($I$118+$I$119+$I$120))*I120)</f>
        <v>1.1406294088611946</v>
      </c>
      <c r="K120" s="53"/>
      <c r="L120" s="5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78</v>
      </c>
      <c r="C121" s="137" t="s">
        <v>175</v>
      </c>
      <c r="D121" s="137"/>
      <c r="E121" s="137"/>
      <c r="F121" s="137"/>
      <c r="G121" s="137"/>
      <c r="H121" s="137"/>
      <c r="I121" s="131"/>
      <c r="J121" s="128"/>
      <c r="K121" s="53"/>
      <c r="L121" s="5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106" t="s">
        <v>188</v>
      </c>
      <c r="C122" s="106"/>
      <c r="D122" s="106"/>
      <c r="E122" s="106"/>
      <c r="F122" s="106"/>
      <c r="G122" s="106"/>
      <c r="H122" s="106"/>
      <c r="I122" s="85">
        <f>SUM(I115:I121)</f>
        <v>0.03</v>
      </c>
      <c r="J122" s="52">
        <f>(SUM(J115:J121))</f>
        <v>1.1406294088611946</v>
      </c>
      <c r="K122" s="5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54"/>
      <c r="C123" s="54"/>
      <c r="D123" s="54"/>
      <c r="E123" s="54"/>
      <c r="F123" s="54"/>
      <c r="G123" s="54"/>
      <c r="H123" s="54"/>
      <c r="I123" s="86"/>
      <c r="J123" s="56"/>
      <c r="K123" s="5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54"/>
      <c r="C124" s="54"/>
      <c r="D124" s="54"/>
      <c r="E124" s="54"/>
      <c r="F124" s="54"/>
      <c r="G124" s="54"/>
      <c r="H124" s="54"/>
      <c r="I124" s="86"/>
      <c r="J124" s="56"/>
      <c r="K124" s="5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109" t="s">
        <v>189</v>
      </c>
      <c r="C125" s="109"/>
      <c r="D125" s="109"/>
      <c r="E125" s="109"/>
      <c r="F125" s="109"/>
      <c r="G125" s="109"/>
      <c r="H125" s="109"/>
      <c r="I125" s="109"/>
      <c r="J125" s="109"/>
      <c r="K125" s="3"/>
      <c r="L125" s="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106" t="s">
        <v>190</v>
      </c>
      <c r="C126" s="106"/>
      <c r="D126" s="106"/>
      <c r="E126" s="106"/>
      <c r="F126" s="106"/>
      <c r="G126" s="106"/>
      <c r="H126" s="106"/>
      <c r="I126" s="106"/>
      <c r="J126" s="48" t="s">
        <v>98</v>
      </c>
      <c r="K126" s="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70</v>
      </c>
      <c r="C127" s="110" t="str">
        <f>B21</f>
        <v>MÓDULO 1 - COMPOSIÇÃO DA REMUNERAÇÃO</v>
      </c>
      <c r="D127" s="110"/>
      <c r="E127" s="110"/>
      <c r="F127" s="110"/>
      <c r="G127" s="110"/>
      <c r="H127" s="110"/>
      <c r="I127" s="110"/>
      <c r="J127" s="49">
        <f>J31</f>
        <v>21.740727272727273</v>
      </c>
      <c r="K127" s="5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6"/>
      <c r="B128" s="48" t="s">
        <v>72</v>
      </c>
      <c r="C128" s="110" t="str">
        <f>B34</f>
        <v>MÓDULO 2 – ENCARGOS E BENEFÍCIOS ANUAIS, MENSAIS E DIÁRIOS</v>
      </c>
      <c r="D128" s="110"/>
      <c r="E128" s="110"/>
      <c r="F128" s="110"/>
      <c r="G128" s="110"/>
      <c r="H128" s="110"/>
      <c r="I128" s="110"/>
      <c r="J128" s="49">
        <f>J67</f>
        <v>13.004578363636364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75</v>
      </c>
      <c r="C129" s="110" t="str">
        <f>B70</f>
        <v>MÓDULO 3 – PROVISÃO PARA RESCISÃO</v>
      </c>
      <c r="D129" s="110"/>
      <c r="E129" s="110"/>
      <c r="F129" s="110"/>
      <c r="G129" s="110"/>
      <c r="H129" s="110"/>
      <c r="I129" s="110"/>
      <c r="J129" s="49">
        <f>J78</f>
        <v>1.3591578000000002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48" t="s">
        <v>78</v>
      </c>
      <c r="C130" s="110" t="str">
        <f>B81</f>
        <v>MÓDULO 4 – CUSTO DE REPOSIÇÃO DO PROFISSIONAL AUSENTE</v>
      </c>
      <c r="D130" s="110"/>
      <c r="E130" s="110"/>
      <c r="F130" s="110"/>
      <c r="G130" s="110"/>
      <c r="H130" s="110"/>
      <c r="I130" s="110"/>
      <c r="J130" s="49">
        <f>J101</f>
        <v>0.77588745014832294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103</v>
      </c>
      <c r="C131" s="110" t="str">
        <f>B104</f>
        <v>MÓDULO 5 – INSUMOS DIVERSOS</v>
      </c>
      <c r="D131" s="110"/>
      <c r="E131" s="110"/>
      <c r="F131" s="110"/>
      <c r="G131" s="110"/>
      <c r="H131" s="110"/>
      <c r="I131" s="110"/>
      <c r="J131" s="49">
        <f>J110</f>
        <v>0</v>
      </c>
      <c r="K131" s="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6" t="s">
        <v>191</v>
      </c>
      <c r="D132" s="106"/>
      <c r="E132" s="106"/>
      <c r="F132" s="106"/>
      <c r="G132" s="106"/>
      <c r="H132" s="106"/>
      <c r="I132" s="106"/>
      <c r="J132" s="52">
        <f>(SUM(J127:J131))</f>
        <v>36.880350886511962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6"/>
      <c r="B133" s="48" t="s">
        <v>119</v>
      </c>
      <c r="C133" s="110" t="str">
        <f>B113</f>
        <v>MÓDULO 6 – CUSTOS INDIRETOS, TRIBUTOS E LUCRO</v>
      </c>
      <c r="D133" s="110"/>
      <c r="E133" s="110"/>
      <c r="F133" s="110"/>
      <c r="G133" s="110"/>
      <c r="H133" s="110"/>
      <c r="I133" s="110"/>
      <c r="J133" s="49">
        <f>J122</f>
        <v>1.1406294088611946</v>
      </c>
      <c r="K133" s="3"/>
      <c r="L133" s="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106" t="s">
        <v>198</v>
      </c>
      <c r="C134" s="106"/>
      <c r="D134" s="106"/>
      <c r="E134" s="106"/>
      <c r="F134" s="106"/>
      <c r="G134" s="106"/>
      <c r="H134" s="106"/>
      <c r="I134" s="106"/>
      <c r="J134" s="52">
        <f>(SUM(J132:J133))</f>
        <v>38.020980295373157</v>
      </c>
      <c r="K134" s="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/>
      <c r="C135" s="107" t="s">
        <v>199</v>
      </c>
      <c r="D135" s="107"/>
      <c r="E135" s="107"/>
      <c r="F135" s="107"/>
      <c r="G135" s="107"/>
      <c r="H135" s="107"/>
      <c r="I135" s="81">
        <v>44</v>
      </c>
      <c r="J135" s="52">
        <f>J134*I135</f>
        <v>1672.9231329964189</v>
      </c>
      <c r="K135" s="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39"/>
      <c r="C136" s="39"/>
      <c r="D136" s="39"/>
      <c r="E136" s="39"/>
      <c r="F136" s="39"/>
      <c r="G136" s="39"/>
      <c r="H136" s="39"/>
      <c r="I136" s="39"/>
      <c r="J136" s="87" t="s">
        <v>194</v>
      </c>
      <c r="K136" s="53"/>
      <c r="L136" s="53"/>
      <c r="M136" s="5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39"/>
      <c r="C137" s="39"/>
      <c r="D137" s="39"/>
      <c r="E137" s="39"/>
      <c r="F137" s="39"/>
      <c r="G137" s="39"/>
      <c r="H137" s="39"/>
      <c r="I137" s="54"/>
      <c r="J137" s="55">
        <f>J134/J31</f>
        <v>1.7488366335871708</v>
      </c>
      <c r="K137" s="5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</sheetData>
  <sheetProtection algorithmName="SHA-512" hashValue="R+IvY/k8qc66bUSRO91ellGGIIuHBLixMRhLc/ZwKfm79yeUiKZJNT4+Ejd2ag5XoPRFr+CaX6LvFPWyLVWqAQ==" saltValue="B4TReqyazQP5XdcL/owBgg==" spinCount="100000" sheet="1" objects="1" scenarios="1"/>
  <mergeCells count="124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31:I31"/>
    <mergeCell ref="B34:J34"/>
    <mergeCell ref="B35:H35"/>
    <mergeCell ref="B36:I36"/>
    <mergeCell ref="C37:H37"/>
    <mergeCell ref="C38:H38"/>
    <mergeCell ref="B39:H39"/>
    <mergeCell ref="B41:H41"/>
    <mergeCell ref="B42:I42"/>
    <mergeCell ref="C43:H43"/>
    <mergeCell ref="C44:H44"/>
    <mergeCell ref="C45:H45"/>
    <mergeCell ref="C46:H46"/>
    <mergeCell ref="C47:H47"/>
    <mergeCell ref="C48:H48"/>
    <mergeCell ref="C49:H49"/>
    <mergeCell ref="C50:H50"/>
    <mergeCell ref="B51:H51"/>
    <mergeCell ref="B53:H53"/>
    <mergeCell ref="C54:H54"/>
    <mergeCell ref="C55:H55"/>
    <mergeCell ref="C56:H56"/>
    <mergeCell ref="C57:H57"/>
    <mergeCell ref="C58:H58"/>
    <mergeCell ref="C59:H59"/>
    <mergeCell ref="B60:I60"/>
    <mergeCell ref="B62:J62"/>
    <mergeCell ref="B63:I63"/>
    <mergeCell ref="C64:I64"/>
    <mergeCell ref="C65:I65"/>
    <mergeCell ref="C66:I66"/>
    <mergeCell ref="B67:I67"/>
    <mergeCell ref="B68:J68"/>
    <mergeCell ref="B70:J70"/>
    <mergeCell ref="C71:H71"/>
    <mergeCell ref="B72:I72"/>
    <mergeCell ref="C73:H73"/>
    <mergeCell ref="C74:H74"/>
    <mergeCell ref="C75:H75"/>
    <mergeCell ref="C76:H76"/>
    <mergeCell ref="C77:H77"/>
    <mergeCell ref="B78:H78"/>
    <mergeCell ref="B79:J79"/>
    <mergeCell ref="B81:J81"/>
    <mergeCell ref="B82:H82"/>
    <mergeCell ref="B83:I83"/>
    <mergeCell ref="C84:H84"/>
    <mergeCell ref="C85:H85"/>
    <mergeCell ref="C86:H86"/>
    <mergeCell ref="C87:H87"/>
    <mergeCell ref="C88:H88"/>
    <mergeCell ref="C89:H89"/>
    <mergeCell ref="B90:H90"/>
    <mergeCell ref="B91:J91"/>
    <mergeCell ref="B92:H92"/>
    <mergeCell ref="B93:I93"/>
    <mergeCell ref="C94:H94"/>
    <mergeCell ref="B95:H95"/>
    <mergeCell ref="B97:J97"/>
    <mergeCell ref="B98:I98"/>
    <mergeCell ref="C99:I99"/>
    <mergeCell ref="C100:I100"/>
    <mergeCell ref="B101:I101"/>
    <mergeCell ref="B104:J104"/>
    <mergeCell ref="C105:H105"/>
    <mergeCell ref="C106:H106"/>
    <mergeCell ref="C107:H107"/>
    <mergeCell ref="C108:H108"/>
    <mergeCell ref="C109:H109"/>
    <mergeCell ref="B110:H110"/>
    <mergeCell ref="B111:J111"/>
    <mergeCell ref="B113:J113"/>
    <mergeCell ref="C114:H114"/>
    <mergeCell ref="C115:H115"/>
    <mergeCell ref="C116:H116"/>
    <mergeCell ref="C117:H117"/>
    <mergeCell ref="C118:H118"/>
    <mergeCell ref="C119:H119"/>
    <mergeCell ref="C131:I131"/>
    <mergeCell ref="C132:I132"/>
    <mergeCell ref="C133:I133"/>
    <mergeCell ref="B134:I134"/>
    <mergeCell ref="C135:H135"/>
    <mergeCell ref="C120:H120"/>
    <mergeCell ref="C121:H121"/>
    <mergeCell ref="B122:H122"/>
    <mergeCell ref="B125:J125"/>
    <mergeCell ref="B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65" firstPageNumber="0" orientation="portrait" horizontalDpi="300" verticalDpi="300" r:id="rId1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4.28515625" customWidth="1"/>
    <col min="2" max="9" width="11.42578125" customWidth="1"/>
    <col min="10" max="10" width="22.5703125" customWidth="1"/>
    <col min="11" max="11" width="22.85546875" customWidth="1"/>
    <col min="12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203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 – Ad. Not. s/ HE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196</v>
      </c>
      <c r="D15" s="110"/>
      <c r="E15" s="110"/>
      <c r="F15" s="110"/>
      <c r="G15" s="110"/>
      <c r="H15" s="110"/>
      <c r="I15" s="110"/>
      <c r="J15" s="42">
        <f>Eletricista!J23+Eletricista!J24</f>
        <v>2277.6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 t="s">
        <v>205</v>
      </c>
      <c r="D31" s="110"/>
      <c r="E31" s="110"/>
      <c r="F31" s="110"/>
      <c r="G31" s="110"/>
      <c r="H31" s="110"/>
      <c r="I31" s="131"/>
      <c r="J31" s="128">
        <f>(((J15/220)*(60/52.5)*1.8)*0.2)</f>
        <v>4.2594077922077922</v>
      </c>
      <c r="K31" s="135" t="s">
        <v>206</v>
      </c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 t="s">
        <v>208</v>
      </c>
      <c r="D32" s="110"/>
      <c r="E32" s="110"/>
      <c r="F32" s="110"/>
      <c r="G32" s="110"/>
      <c r="H32" s="110"/>
      <c r="I32" s="131"/>
      <c r="J32" s="128">
        <f>((((1/26.09)*4.35)*(J15*1.8)/220)*0.2)</f>
        <v>0.62140172131433158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105</v>
      </c>
      <c r="C33" s="106"/>
      <c r="D33" s="106"/>
      <c r="E33" s="106"/>
      <c r="F33" s="106"/>
      <c r="G33" s="106"/>
      <c r="H33" s="106"/>
      <c r="I33" s="106"/>
      <c r="J33" s="52">
        <f>SUM(J23:J32)</f>
        <v>4.8808095135221237</v>
      </c>
      <c r="K33" s="5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 x14ac:dyDescent="0.2">
      <c r="A34" s="36"/>
      <c r="B34" s="54"/>
      <c r="C34" s="54"/>
      <c r="D34" s="54"/>
      <c r="E34" s="54"/>
      <c r="F34" s="54"/>
      <c r="G34" s="54"/>
      <c r="H34" s="54"/>
      <c r="I34" s="54"/>
      <c r="J34" s="55"/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 x14ac:dyDescent="0.2">
      <c r="A35" s="36"/>
      <c r="B35" s="54"/>
      <c r="C35" s="54"/>
      <c r="D35" s="54"/>
      <c r="E35" s="54"/>
      <c r="F35" s="54"/>
      <c r="G35" s="54"/>
      <c r="H35" s="54"/>
      <c r="I35" s="54"/>
      <c r="J35" s="55"/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109" t="s">
        <v>106</v>
      </c>
      <c r="C36" s="109"/>
      <c r="D36" s="109"/>
      <c r="E36" s="109"/>
      <c r="F36" s="109"/>
      <c r="G36" s="109"/>
      <c r="H36" s="109"/>
      <c r="I36" s="109"/>
      <c r="J36" s="109"/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106" t="s">
        <v>107</v>
      </c>
      <c r="C37" s="106"/>
      <c r="D37" s="106"/>
      <c r="E37" s="106"/>
      <c r="F37" s="106"/>
      <c r="G37" s="106"/>
      <c r="H37" s="106"/>
      <c r="I37" s="48" t="s">
        <v>97</v>
      </c>
      <c r="J37" s="48" t="s">
        <v>98</v>
      </c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106" t="s">
        <v>108</v>
      </c>
      <c r="C38" s="106"/>
      <c r="D38" s="106"/>
      <c r="E38" s="106"/>
      <c r="F38" s="106"/>
      <c r="G38" s="106"/>
      <c r="H38" s="106"/>
      <c r="I38" s="106"/>
      <c r="J38" s="56">
        <f>J33</f>
        <v>4.8808095135221237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48" t="s">
        <v>70</v>
      </c>
      <c r="C39" s="110" t="s">
        <v>109</v>
      </c>
      <c r="D39" s="110"/>
      <c r="E39" s="110"/>
      <c r="F39" s="110"/>
      <c r="G39" s="110"/>
      <c r="H39" s="110"/>
      <c r="I39" s="51">
        <f>1/12</f>
        <v>8.3333333333333329E-2</v>
      </c>
      <c r="J39" s="49">
        <f>$J$38*I39</f>
        <v>0.40673412612684362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48" t="s">
        <v>72</v>
      </c>
      <c r="C40" s="110" t="s">
        <v>110</v>
      </c>
      <c r="D40" s="110"/>
      <c r="E40" s="110"/>
      <c r="F40" s="110"/>
      <c r="G40" s="110"/>
      <c r="H40" s="110"/>
      <c r="I40" s="51">
        <f>((1/12)+(1/12)/3)</f>
        <v>0.1111111111111111</v>
      </c>
      <c r="J40" s="49">
        <f>$J$38*I40</f>
        <v>0.54231216816912486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">
      <c r="A41" s="36"/>
      <c r="B41" s="106" t="s">
        <v>111</v>
      </c>
      <c r="C41" s="106"/>
      <c r="D41" s="106"/>
      <c r="E41" s="106"/>
      <c r="F41" s="106"/>
      <c r="G41" s="106"/>
      <c r="H41" s="106"/>
      <c r="I41" s="57">
        <f>I39+I40</f>
        <v>0.19444444444444442</v>
      </c>
      <c r="J41" s="52">
        <f>SUM(J39:J40)</f>
        <v>0.94904629429596854</v>
      </c>
      <c r="K41" s="5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58"/>
      <c r="C42" s="59"/>
      <c r="D42" s="59"/>
      <c r="E42" s="59"/>
      <c r="F42" s="59"/>
      <c r="G42" s="59"/>
      <c r="H42" s="59"/>
      <c r="I42" s="60"/>
      <c r="J42" s="61"/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106" t="s">
        <v>112</v>
      </c>
      <c r="C43" s="106"/>
      <c r="D43" s="106"/>
      <c r="E43" s="106"/>
      <c r="F43" s="106"/>
      <c r="G43" s="106"/>
      <c r="H43" s="106"/>
      <c r="I43" s="48" t="s">
        <v>97</v>
      </c>
      <c r="J43" s="48" t="s">
        <v>98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106" t="s">
        <v>113</v>
      </c>
      <c r="C44" s="106"/>
      <c r="D44" s="106"/>
      <c r="E44" s="106"/>
      <c r="F44" s="106"/>
      <c r="G44" s="106"/>
      <c r="H44" s="106"/>
      <c r="I44" s="106"/>
      <c r="J44" s="62">
        <f>J33+J41</f>
        <v>5.8298558078180918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70</v>
      </c>
      <c r="C45" s="110" t="s">
        <v>114</v>
      </c>
      <c r="D45" s="110"/>
      <c r="E45" s="110"/>
      <c r="F45" s="110"/>
      <c r="G45" s="110"/>
      <c r="H45" s="110"/>
      <c r="I45" s="51">
        <v>0.2</v>
      </c>
      <c r="J45" s="49">
        <f t="shared" ref="J45:J52" si="0">$J$44*I45</f>
        <v>1.1659711615636184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48" t="s">
        <v>72</v>
      </c>
      <c r="C46" s="110" t="s">
        <v>115</v>
      </c>
      <c r="D46" s="110"/>
      <c r="E46" s="110"/>
      <c r="F46" s="110"/>
      <c r="G46" s="110"/>
      <c r="H46" s="110"/>
      <c r="I46" s="51">
        <v>2.5000000000000001E-2</v>
      </c>
      <c r="J46" s="49">
        <f t="shared" si="0"/>
        <v>0.14574639519545229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75</v>
      </c>
      <c r="C47" s="110" t="s">
        <v>116</v>
      </c>
      <c r="D47" s="110"/>
      <c r="E47" s="110"/>
      <c r="F47" s="110"/>
      <c r="G47" s="110"/>
      <c r="H47" s="110"/>
      <c r="I47" s="63">
        <v>0</v>
      </c>
      <c r="J47" s="49">
        <f t="shared" si="0"/>
        <v>0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48" t="s">
        <v>78</v>
      </c>
      <c r="C48" s="110" t="s">
        <v>117</v>
      </c>
      <c r="D48" s="110"/>
      <c r="E48" s="110"/>
      <c r="F48" s="110"/>
      <c r="G48" s="110"/>
      <c r="H48" s="110"/>
      <c r="I48" s="51">
        <v>1.4999999999999999E-2</v>
      </c>
      <c r="J48" s="49">
        <f t="shared" si="0"/>
        <v>8.7447837117271374E-2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103</v>
      </c>
      <c r="C49" s="110" t="s">
        <v>118</v>
      </c>
      <c r="D49" s="110"/>
      <c r="E49" s="110"/>
      <c r="F49" s="110"/>
      <c r="G49" s="110"/>
      <c r="H49" s="110"/>
      <c r="I49" s="51">
        <v>0.01</v>
      </c>
      <c r="J49" s="49">
        <f t="shared" si="0"/>
        <v>5.829855807818092E-2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 x14ac:dyDescent="0.2">
      <c r="A50" s="36"/>
      <c r="B50" s="48" t="s">
        <v>119</v>
      </c>
      <c r="C50" s="110" t="s">
        <v>120</v>
      </c>
      <c r="D50" s="110"/>
      <c r="E50" s="110"/>
      <c r="F50" s="110"/>
      <c r="G50" s="110"/>
      <c r="H50" s="110"/>
      <c r="I50" s="51">
        <v>6.0000000000000001E-3</v>
      </c>
      <c r="J50" s="49">
        <f t="shared" si="0"/>
        <v>3.4979134846908552E-2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121</v>
      </c>
      <c r="C51" s="110" t="s">
        <v>122</v>
      </c>
      <c r="D51" s="110"/>
      <c r="E51" s="110"/>
      <c r="F51" s="110"/>
      <c r="G51" s="110"/>
      <c r="H51" s="110"/>
      <c r="I51" s="51">
        <v>2E-3</v>
      </c>
      <c r="J51" s="49">
        <f t="shared" si="0"/>
        <v>1.1659711615636184E-2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48" t="s">
        <v>123</v>
      </c>
      <c r="C52" s="110" t="s">
        <v>124</v>
      </c>
      <c r="D52" s="110"/>
      <c r="E52" s="110"/>
      <c r="F52" s="110"/>
      <c r="G52" s="110"/>
      <c r="H52" s="110"/>
      <c r="I52" s="51">
        <v>0.08</v>
      </c>
      <c r="J52" s="49">
        <f t="shared" si="0"/>
        <v>0.46638846462544736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106" t="s">
        <v>125</v>
      </c>
      <c r="C53" s="106"/>
      <c r="D53" s="106"/>
      <c r="E53" s="106"/>
      <c r="F53" s="106"/>
      <c r="G53" s="106"/>
      <c r="H53" s="106"/>
      <c r="I53" s="57">
        <f>SUM(I45:I52)</f>
        <v>0.33800000000000002</v>
      </c>
      <c r="J53" s="52">
        <f>SUM(J45:J52)</f>
        <v>1.9704912630425153</v>
      </c>
      <c r="K53" s="5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2"/>
      <c r="C54" s="54"/>
      <c r="D54" s="54"/>
      <c r="E54" s="54"/>
      <c r="F54" s="54"/>
      <c r="G54" s="54"/>
      <c r="H54" s="54"/>
      <c r="I54" s="64"/>
      <c r="J54" s="65"/>
      <c r="K54" s="5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6"/>
      <c r="B55" s="106" t="s">
        <v>126</v>
      </c>
      <c r="C55" s="106"/>
      <c r="D55" s="106"/>
      <c r="E55" s="106"/>
      <c r="F55" s="106"/>
      <c r="G55" s="106"/>
      <c r="H55" s="106"/>
      <c r="I55" s="57"/>
      <c r="J55" s="48" t="s">
        <v>98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66"/>
      <c r="B56" s="48" t="s">
        <v>70</v>
      </c>
      <c r="C56" s="110" t="s">
        <v>127</v>
      </c>
      <c r="D56" s="110"/>
      <c r="E56" s="110"/>
      <c r="F56" s="110"/>
      <c r="G56" s="110"/>
      <c r="H56" s="110"/>
      <c r="I56" s="132"/>
      <c r="J56" s="128">
        <v>0</v>
      </c>
      <c r="K56" s="68"/>
      <c r="L56" s="68"/>
      <c r="M56" s="68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4.25" customHeight="1" x14ac:dyDescent="0.2">
      <c r="A57" s="36"/>
      <c r="B57" s="48" t="s">
        <v>72</v>
      </c>
      <c r="C57" s="110" t="s">
        <v>128</v>
      </c>
      <c r="D57" s="110"/>
      <c r="E57" s="110"/>
      <c r="F57" s="110"/>
      <c r="G57" s="110"/>
      <c r="H57" s="110"/>
      <c r="I57" s="128"/>
      <c r="J57" s="128">
        <v>0</v>
      </c>
      <c r="K57" s="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48" t="s">
        <v>75</v>
      </c>
      <c r="C58" s="110" t="s">
        <v>129</v>
      </c>
      <c r="D58" s="110"/>
      <c r="E58" s="110"/>
      <c r="F58" s="110"/>
      <c r="G58" s="110"/>
      <c r="H58" s="110"/>
      <c r="I58" s="128"/>
      <c r="J58" s="128">
        <v>0</v>
      </c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48" t="s">
        <v>78</v>
      </c>
      <c r="C59" s="110" t="s">
        <v>130</v>
      </c>
      <c r="D59" s="110"/>
      <c r="E59" s="110"/>
      <c r="F59" s="110"/>
      <c r="G59" s="110"/>
      <c r="H59" s="110"/>
      <c r="I59" s="133"/>
      <c r="J59" s="133">
        <v>0</v>
      </c>
      <c r="K59" s="70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48" t="s">
        <v>103</v>
      </c>
      <c r="C60" s="110" t="s">
        <v>131</v>
      </c>
      <c r="D60" s="110"/>
      <c r="E60" s="110"/>
      <c r="F60" s="110"/>
      <c r="G60" s="110"/>
      <c r="H60" s="110"/>
      <c r="I60" s="133">
        <v>0</v>
      </c>
      <c r="J60" s="133">
        <v>0</v>
      </c>
      <c r="K60" s="71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48" t="s">
        <v>119</v>
      </c>
      <c r="C61" s="110" t="s">
        <v>132</v>
      </c>
      <c r="D61" s="110"/>
      <c r="E61" s="110"/>
      <c r="F61" s="110"/>
      <c r="G61" s="110"/>
      <c r="H61" s="110"/>
      <c r="I61" s="133">
        <v>0</v>
      </c>
      <c r="J61" s="133">
        <v>0</v>
      </c>
      <c r="K61" s="72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106" t="s">
        <v>133</v>
      </c>
      <c r="C62" s="106"/>
      <c r="D62" s="106"/>
      <c r="E62" s="106"/>
      <c r="F62" s="106"/>
      <c r="G62" s="106"/>
      <c r="H62" s="106"/>
      <c r="I62" s="106"/>
      <c r="J62" s="52">
        <f>SUM(J56:J61)</f>
        <v>0</v>
      </c>
      <c r="K62" s="5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2"/>
      <c r="C63" s="54"/>
      <c r="D63" s="54"/>
      <c r="E63" s="54"/>
      <c r="F63" s="54"/>
      <c r="G63" s="54"/>
      <c r="H63" s="54"/>
      <c r="I63" s="64"/>
      <c r="J63" s="65"/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109" t="s">
        <v>134</v>
      </c>
      <c r="C64" s="109"/>
      <c r="D64" s="109"/>
      <c r="E64" s="109"/>
      <c r="F64" s="109"/>
      <c r="G64" s="109"/>
      <c r="H64" s="109"/>
      <c r="I64" s="109"/>
      <c r="J64" s="109"/>
      <c r="K64" s="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6"/>
      <c r="B65" s="106" t="s">
        <v>135</v>
      </c>
      <c r="C65" s="106"/>
      <c r="D65" s="106"/>
      <c r="E65" s="106"/>
      <c r="F65" s="106"/>
      <c r="G65" s="106"/>
      <c r="H65" s="106"/>
      <c r="I65" s="106"/>
      <c r="J65" s="48" t="s">
        <v>98</v>
      </c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6"/>
      <c r="B66" s="48" t="s">
        <v>136</v>
      </c>
      <c r="C66" s="110" t="s">
        <v>137</v>
      </c>
      <c r="D66" s="110"/>
      <c r="E66" s="110"/>
      <c r="F66" s="110"/>
      <c r="G66" s="110"/>
      <c r="H66" s="110"/>
      <c r="I66" s="110"/>
      <c r="J66" s="49">
        <f>J41</f>
        <v>0.94904629429596854</v>
      </c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48" t="s">
        <v>138</v>
      </c>
      <c r="C67" s="110" t="s">
        <v>139</v>
      </c>
      <c r="D67" s="110"/>
      <c r="E67" s="110"/>
      <c r="F67" s="110"/>
      <c r="G67" s="110"/>
      <c r="H67" s="110"/>
      <c r="I67" s="110"/>
      <c r="J67" s="49">
        <f>J53</f>
        <v>1.9704912630425153</v>
      </c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 t="s">
        <v>140</v>
      </c>
      <c r="C68" s="110" t="s">
        <v>141</v>
      </c>
      <c r="D68" s="110"/>
      <c r="E68" s="110"/>
      <c r="F68" s="110"/>
      <c r="G68" s="110"/>
      <c r="H68" s="110"/>
      <c r="I68" s="110"/>
      <c r="J68" s="49">
        <f>J62</f>
        <v>0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66"/>
      <c r="B69" s="106" t="s">
        <v>142</v>
      </c>
      <c r="C69" s="106"/>
      <c r="D69" s="106"/>
      <c r="E69" s="106"/>
      <c r="F69" s="106"/>
      <c r="G69" s="106"/>
      <c r="H69" s="106"/>
      <c r="I69" s="106"/>
      <c r="J69" s="52">
        <f>SUM(J66:J68)</f>
        <v>2.9195375573384839</v>
      </c>
      <c r="K69" s="53"/>
      <c r="L69" s="68"/>
      <c r="M69" s="68"/>
      <c r="N69" s="68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4.25" customHeight="1" x14ac:dyDescent="0.2">
      <c r="A70" s="36"/>
      <c r="B70" s="117"/>
      <c r="C70" s="117"/>
      <c r="D70" s="117"/>
      <c r="E70" s="117"/>
      <c r="F70" s="117"/>
      <c r="G70" s="117"/>
      <c r="H70" s="117"/>
      <c r="I70" s="117"/>
      <c r="J70" s="117"/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73"/>
      <c r="C71" s="73"/>
      <c r="D71" s="73"/>
      <c r="E71" s="73"/>
      <c r="F71" s="73"/>
      <c r="G71" s="73"/>
      <c r="H71" s="73"/>
      <c r="I71" s="73"/>
      <c r="J71" s="73"/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109" t="s">
        <v>143</v>
      </c>
      <c r="C72" s="109"/>
      <c r="D72" s="109"/>
      <c r="E72" s="109"/>
      <c r="F72" s="109"/>
      <c r="G72" s="109"/>
      <c r="H72" s="109"/>
      <c r="I72" s="109"/>
      <c r="J72" s="109"/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>
        <v>3</v>
      </c>
      <c r="C73" s="106" t="s">
        <v>144</v>
      </c>
      <c r="D73" s="106"/>
      <c r="E73" s="106"/>
      <c r="F73" s="106"/>
      <c r="G73" s="106"/>
      <c r="H73" s="106"/>
      <c r="I73" s="48" t="s">
        <v>97</v>
      </c>
      <c r="J73" s="48" t="s">
        <v>98</v>
      </c>
      <c r="K73" s="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106" t="s">
        <v>108</v>
      </c>
      <c r="C74" s="106"/>
      <c r="D74" s="106"/>
      <c r="E74" s="106"/>
      <c r="F74" s="106"/>
      <c r="G74" s="106"/>
      <c r="H74" s="106"/>
      <c r="I74" s="106"/>
      <c r="J74" s="62">
        <f>J33</f>
        <v>4.8808095135221237</v>
      </c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 t="s">
        <v>70</v>
      </c>
      <c r="C75" s="110" t="s">
        <v>145</v>
      </c>
      <c r="D75" s="110"/>
      <c r="E75" s="110"/>
      <c r="F75" s="110"/>
      <c r="G75" s="110"/>
      <c r="H75" s="110"/>
      <c r="I75" s="51">
        <f>((1/12)*0.05)</f>
        <v>4.1666666666666666E-3</v>
      </c>
      <c r="J75" s="49">
        <f>$J$74*I75</f>
        <v>2.033670630634218E-2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48" t="s">
        <v>72</v>
      </c>
      <c r="C76" s="110" t="s">
        <v>146</v>
      </c>
      <c r="D76" s="110"/>
      <c r="E76" s="110"/>
      <c r="F76" s="110"/>
      <c r="G76" s="110"/>
      <c r="H76" s="110"/>
      <c r="I76" s="51">
        <f>I75*0.08</f>
        <v>3.3333333333333332E-4</v>
      </c>
      <c r="J76" s="49">
        <f>$J$74*I76</f>
        <v>1.6269365045073745E-3</v>
      </c>
      <c r="K76" s="5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 t="s">
        <v>75</v>
      </c>
      <c r="C77" s="110" t="s">
        <v>147</v>
      </c>
      <c r="D77" s="110"/>
      <c r="E77" s="110"/>
      <c r="F77" s="110"/>
      <c r="G77" s="110"/>
      <c r="H77" s="110"/>
      <c r="I77" s="51">
        <f>(7/30)/12</f>
        <v>1.9444444444444445E-2</v>
      </c>
      <c r="J77" s="49">
        <f>$J$74*I77</f>
        <v>9.4904629429596848E-2</v>
      </c>
      <c r="K77" s="74" t="s">
        <v>148</v>
      </c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48" t="s">
        <v>78</v>
      </c>
      <c r="C78" s="110" t="s">
        <v>149</v>
      </c>
      <c r="D78" s="110"/>
      <c r="E78" s="110"/>
      <c r="F78" s="110"/>
      <c r="G78" s="110"/>
      <c r="H78" s="110"/>
      <c r="I78" s="51">
        <f>I77*I53</f>
        <v>6.5722222222222224E-3</v>
      </c>
      <c r="J78" s="49">
        <f>$J$74*I78</f>
        <v>3.2077764747203738E-2</v>
      </c>
      <c r="K78" s="75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48" t="s">
        <v>103</v>
      </c>
      <c r="C79" s="110" t="s">
        <v>150</v>
      </c>
      <c r="D79" s="110"/>
      <c r="E79" s="110"/>
      <c r="F79" s="110"/>
      <c r="G79" s="110"/>
      <c r="H79" s="110"/>
      <c r="I79" s="51">
        <f>(0.4*0.08)</f>
        <v>3.2000000000000001E-2</v>
      </c>
      <c r="J79" s="49">
        <f>$J$74*I79</f>
        <v>0.15618590443270797</v>
      </c>
      <c r="K79" s="5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06" t="s">
        <v>151</v>
      </c>
      <c r="C80" s="106"/>
      <c r="D80" s="106"/>
      <c r="E80" s="106"/>
      <c r="F80" s="106"/>
      <c r="G80" s="106"/>
      <c r="H80" s="106"/>
      <c r="I80" s="57">
        <f>SUM(I75:I79)</f>
        <v>6.2516666666666665E-2</v>
      </c>
      <c r="J80" s="52">
        <f>SUM(J75:J79)</f>
        <v>0.3051319414203581</v>
      </c>
      <c r="K80" s="5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66"/>
      <c r="B81" s="116"/>
      <c r="C81" s="116"/>
      <c r="D81" s="116"/>
      <c r="E81" s="116"/>
      <c r="F81" s="116"/>
      <c r="G81" s="116"/>
      <c r="H81" s="116"/>
      <c r="I81" s="116"/>
      <c r="J81" s="116"/>
      <c r="K81" s="68"/>
      <c r="L81" s="68"/>
      <c r="M81" s="68"/>
      <c r="N81" s="68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4.25" customHeight="1" x14ac:dyDescent="0.2">
      <c r="A82" s="66"/>
      <c r="B82" s="54"/>
      <c r="C82" s="54"/>
      <c r="D82" s="54"/>
      <c r="E82" s="54"/>
      <c r="F82" s="54"/>
      <c r="G82" s="54"/>
      <c r="H82" s="54"/>
      <c r="I82" s="54"/>
      <c r="J82" s="54"/>
      <c r="K82" s="68"/>
      <c r="L82" s="68"/>
      <c r="M82" s="68"/>
      <c r="N82" s="68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4.25" customHeight="1" x14ac:dyDescent="0.2">
      <c r="A83" s="36"/>
      <c r="B83" s="109" t="s">
        <v>152</v>
      </c>
      <c r="C83" s="109"/>
      <c r="D83" s="109"/>
      <c r="E83" s="109"/>
      <c r="F83" s="109"/>
      <c r="G83" s="109"/>
      <c r="H83" s="109"/>
      <c r="I83" s="109"/>
      <c r="J83" s="109"/>
      <c r="K83" s="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 x14ac:dyDescent="0.2">
      <c r="A84" s="3"/>
      <c r="B84" s="106" t="s">
        <v>153</v>
      </c>
      <c r="C84" s="106"/>
      <c r="D84" s="106"/>
      <c r="E84" s="106"/>
      <c r="F84" s="106"/>
      <c r="G84" s="106"/>
      <c r="H84" s="106"/>
      <c r="I84" s="48" t="s">
        <v>97</v>
      </c>
      <c r="J84" s="48" t="s">
        <v>98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">
      <c r="A85" s="36"/>
      <c r="B85" s="112" t="s">
        <v>108</v>
      </c>
      <c r="C85" s="112"/>
      <c r="D85" s="112"/>
      <c r="E85" s="112"/>
      <c r="F85" s="112"/>
      <c r="G85" s="112"/>
      <c r="H85" s="112"/>
      <c r="I85" s="112"/>
      <c r="J85" s="76">
        <f>J33</f>
        <v>4.8808095135221237</v>
      </c>
      <c r="K85" s="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70</v>
      </c>
      <c r="C86" s="110" t="s">
        <v>154</v>
      </c>
      <c r="D86" s="110"/>
      <c r="E86" s="110"/>
      <c r="F86" s="110"/>
      <c r="G86" s="110"/>
      <c r="H86" s="110"/>
      <c r="I86" s="51">
        <f>I40/12</f>
        <v>9.2592592592592587E-3</v>
      </c>
      <c r="J86" s="49">
        <f t="shared" ref="J86:J91" si="1">$J$85*I86</f>
        <v>4.5192680680760398E-2</v>
      </c>
      <c r="K86" s="77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48" t="s">
        <v>72</v>
      </c>
      <c r="C87" s="110" t="s">
        <v>155</v>
      </c>
      <c r="D87" s="110"/>
      <c r="E87" s="110"/>
      <c r="F87" s="110"/>
      <c r="G87" s="110"/>
      <c r="H87" s="110"/>
      <c r="I87" s="51">
        <f>(5.96/30)*(1/12)</f>
        <v>1.6555555555555553E-2</v>
      </c>
      <c r="J87" s="49">
        <f t="shared" si="1"/>
        <v>8.0804513057199587E-2</v>
      </c>
      <c r="K87" s="77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75</v>
      </c>
      <c r="C88" s="110" t="s">
        <v>156</v>
      </c>
      <c r="D88" s="110"/>
      <c r="E88" s="110"/>
      <c r="F88" s="110"/>
      <c r="G88" s="110"/>
      <c r="H88" s="110"/>
      <c r="I88" s="51">
        <f>(5/30)/12*0.015</f>
        <v>2.0833333333333332E-4</v>
      </c>
      <c r="J88" s="49">
        <f t="shared" si="1"/>
        <v>1.016835315317109E-3</v>
      </c>
      <c r="K88" s="5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48" t="s">
        <v>78</v>
      </c>
      <c r="C89" s="113" t="s">
        <v>157</v>
      </c>
      <c r="D89" s="113"/>
      <c r="E89" s="113"/>
      <c r="F89" s="113"/>
      <c r="G89" s="113"/>
      <c r="H89" s="113"/>
      <c r="I89" s="51">
        <f>(15/30)/12*0.0078</f>
        <v>3.2499999999999999E-4</v>
      </c>
      <c r="J89" s="49">
        <f t="shared" si="1"/>
        <v>1.5862630918946901E-3</v>
      </c>
      <c r="K89" s="5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103</v>
      </c>
      <c r="C90" s="110" t="s">
        <v>158</v>
      </c>
      <c r="D90" s="110"/>
      <c r="E90" s="110"/>
      <c r="F90" s="110"/>
      <c r="G90" s="110"/>
      <c r="H90" s="110"/>
      <c r="I90" s="51">
        <f>(0.0144*0.1*0.4509*6/12)</f>
        <v>3.2464800000000003E-4</v>
      </c>
      <c r="J90" s="49">
        <f t="shared" si="1"/>
        <v>1.5845450469459306E-3</v>
      </c>
      <c r="K90" s="5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 x14ac:dyDescent="0.2">
      <c r="A91" s="36"/>
      <c r="B91" s="48" t="s">
        <v>119</v>
      </c>
      <c r="C91" s="114" t="s">
        <v>159</v>
      </c>
      <c r="D91" s="114"/>
      <c r="E91" s="114"/>
      <c r="F91" s="114"/>
      <c r="G91" s="114"/>
      <c r="H91" s="114"/>
      <c r="I91" s="51">
        <f>SUM(I86:I90)*I53</f>
        <v>9.0154050980740738E-3</v>
      </c>
      <c r="J91" s="49">
        <f t="shared" si="1"/>
        <v>4.4002474970935797E-2</v>
      </c>
      <c r="K91" s="5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66"/>
      <c r="B92" s="106" t="s">
        <v>160</v>
      </c>
      <c r="C92" s="106"/>
      <c r="D92" s="106"/>
      <c r="E92" s="106"/>
      <c r="F92" s="106"/>
      <c r="G92" s="106"/>
      <c r="H92" s="106"/>
      <c r="I92" s="57">
        <f>SUM(I86:I91)</f>
        <v>3.5688201246222219E-2</v>
      </c>
      <c r="J92" s="52">
        <f>SUM(J86:J91)</f>
        <v>0.1741873121630535</v>
      </c>
      <c r="K92" s="53"/>
      <c r="L92" s="68"/>
      <c r="M92" s="68"/>
      <c r="N92" s="68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6.5" customHeight="1" x14ac:dyDescent="0.2">
      <c r="A93" s="36"/>
      <c r="B93" s="115"/>
      <c r="C93" s="115"/>
      <c r="D93" s="115"/>
      <c r="E93" s="115"/>
      <c r="F93" s="115"/>
      <c r="G93" s="115"/>
      <c r="H93" s="115"/>
      <c r="I93" s="115"/>
      <c r="J93" s="115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106" t="s">
        <v>161</v>
      </c>
      <c r="C94" s="106"/>
      <c r="D94" s="106"/>
      <c r="E94" s="106"/>
      <c r="F94" s="106"/>
      <c r="G94" s="106"/>
      <c r="H94" s="106"/>
      <c r="I94" s="48" t="s">
        <v>97</v>
      </c>
      <c r="J94" s="48" t="s">
        <v>98</v>
      </c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7" t="s">
        <v>108</v>
      </c>
      <c r="C95" s="107"/>
      <c r="D95" s="107"/>
      <c r="E95" s="107"/>
      <c r="F95" s="107"/>
      <c r="G95" s="107"/>
      <c r="H95" s="107"/>
      <c r="I95" s="107"/>
      <c r="J95" s="78">
        <f>J33</f>
        <v>4.8808095135221237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70</v>
      </c>
      <c r="C96" s="110" t="s">
        <v>162</v>
      </c>
      <c r="D96" s="110"/>
      <c r="E96" s="110"/>
      <c r="F96" s="110"/>
      <c r="G96" s="110"/>
      <c r="H96" s="110"/>
      <c r="I96" s="51"/>
      <c r="J96" s="49">
        <v>0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106" t="s">
        <v>163</v>
      </c>
      <c r="C97" s="106"/>
      <c r="D97" s="106"/>
      <c r="E97" s="106"/>
      <c r="F97" s="106"/>
      <c r="G97" s="106"/>
      <c r="H97" s="106"/>
      <c r="I97" s="57"/>
      <c r="J97" s="52">
        <f>J96</f>
        <v>0</v>
      </c>
      <c r="K97" s="5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6.5" customHeight="1" x14ac:dyDescent="0.2">
      <c r="A98" s="36"/>
      <c r="B98" s="79"/>
      <c r="C98" s="79"/>
      <c r="D98" s="79"/>
      <c r="E98" s="79"/>
      <c r="F98" s="79"/>
      <c r="G98" s="79"/>
      <c r="H98" s="79"/>
      <c r="I98" s="79"/>
      <c r="J98" s="79"/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36"/>
      <c r="B99" s="109" t="s">
        <v>164</v>
      </c>
      <c r="C99" s="109"/>
      <c r="D99" s="109"/>
      <c r="E99" s="109"/>
      <c r="F99" s="109"/>
      <c r="G99" s="109"/>
      <c r="H99" s="109"/>
      <c r="I99" s="109"/>
      <c r="J99" s="10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106" t="s">
        <v>165</v>
      </c>
      <c r="C100" s="106"/>
      <c r="D100" s="106"/>
      <c r="E100" s="106"/>
      <c r="F100" s="106"/>
      <c r="G100" s="106"/>
      <c r="H100" s="106"/>
      <c r="I100" s="106"/>
      <c r="J100" s="48" t="s">
        <v>98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6"/>
      <c r="B101" s="48" t="s">
        <v>166</v>
      </c>
      <c r="C101" s="110" t="s">
        <v>155</v>
      </c>
      <c r="D101" s="110"/>
      <c r="E101" s="110"/>
      <c r="F101" s="110"/>
      <c r="G101" s="110"/>
      <c r="H101" s="110"/>
      <c r="I101" s="110"/>
      <c r="J101" s="49">
        <f>J92</f>
        <v>0.1741873121630535</v>
      </c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 t="s">
        <v>167</v>
      </c>
      <c r="C102" s="110" t="s">
        <v>168</v>
      </c>
      <c r="D102" s="110"/>
      <c r="E102" s="110"/>
      <c r="F102" s="110"/>
      <c r="G102" s="110"/>
      <c r="H102" s="110"/>
      <c r="I102" s="110"/>
      <c r="J102" s="49">
        <f>J97</f>
        <v>0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66"/>
      <c r="B103" s="106" t="s">
        <v>169</v>
      </c>
      <c r="C103" s="106"/>
      <c r="D103" s="106"/>
      <c r="E103" s="106"/>
      <c r="F103" s="106"/>
      <c r="G103" s="106"/>
      <c r="H103" s="106"/>
      <c r="I103" s="106"/>
      <c r="J103" s="52">
        <f>SUM(J101:J102)</f>
        <v>0.1741873121630535</v>
      </c>
      <c r="K103" s="53"/>
      <c r="L103" s="68"/>
      <c r="M103" s="68"/>
      <c r="N103" s="68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6.5" customHeight="1" x14ac:dyDescent="0.2">
      <c r="A104" s="36"/>
      <c r="B104" s="79"/>
      <c r="C104" s="79"/>
      <c r="D104" s="79"/>
      <c r="E104" s="79"/>
      <c r="F104" s="79"/>
      <c r="G104" s="79"/>
      <c r="H104" s="79"/>
      <c r="I104" s="79"/>
      <c r="J104" s="79"/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6.5" customHeight="1" x14ac:dyDescent="0.2">
      <c r="A105" s="36"/>
      <c r="B105" s="79"/>
      <c r="C105" s="79"/>
      <c r="D105" s="79"/>
      <c r="E105" s="79"/>
      <c r="F105" s="79"/>
      <c r="G105" s="79"/>
      <c r="H105" s="79"/>
      <c r="I105" s="79"/>
      <c r="J105" s="79"/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109" t="s">
        <v>170</v>
      </c>
      <c r="C106" s="109"/>
      <c r="D106" s="109"/>
      <c r="E106" s="109"/>
      <c r="F106" s="109"/>
      <c r="G106" s="109"/>
      <c r="H106" s="109"/>
      <c r="I106" s="109"/>
      <c r="J106" s="109"/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48">
        <v>5</v>
      </c>
      <c r="C107" s="106" t="s">
        <v>171</v>
      </c>
      <c r="D107" s="106"/>
      <c r="E107" s="106"/>
      <c r="F107" s="106"/>
      <c r="G107" s="106"/>
      <c r="H107" s="106"/>
      <c r="I107" s="48"/>
      <c r="J107" s="48" t="s">
        <v>98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48" t="s">
        <v>70</v>
      </c>
      <c r="C108" s="110" t="s">
        <v>172</v>
      </c>
      <c r="D108" s="110"/>
      <c r="E108" s="110"/>
      <c r="F108" s="110"/>
      <c r="G108" s="110"/>
      <c r="H108" s="110"/>
      <c r="I108" s="49"/>
      <c r="J108" s="49">
        <v>0</v>
      </c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48" t="s">
        <v>72</v>
      </c>
      <c r="C109" s="110" t="s">
        <v>173</v>
      </c>
      <c r="D109" s="110"/>
      <c r="E109" s="110"/>
      <c r="F109" s="110"/>
      <c r="G109" s="110"/>
      <c r="H109" s="110"/>
      <c r="I109" s="80"/>
      <c r="J109" s="49">
        <v>0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6"/>
      <c r="B110" s="81" t="s">
        <v>75</v>
      </c>
      <c r="C110" s="110" t="s">
        <v>174</v>
      </c>
      <c r="D110" s="110"/>
      <c r="E110" s="110"/>
      <c r="F110" s="110"/>
      <c r="G110" s="110"/>
      <c r="H110" s="110"/>
      <c r="I110" s="82"/>
      <c r="J110" s="49"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81" t="s">
        <v>78</v>
      </c>
      <c r="C111" s="110" t="s">
        <v>175</v>
      </c>
      <c r="D111" s="110"/>
      <c r="E111" s="110"/>
      <c r="F111" s="110"/>
      <c r="G111" s="110"/>
      <c r="H111" s="110"/>
      <c r="I111" s="82"/>
      <c r="J111" s="49">
        <v>0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106" t="s">
        <v>176</v>
      </c>
      <c r="C112" s="106"/>
      <c r="D112" s="106"/>
      <c r="E112" s="106"/>
      <c r="F112" s="106"/>
      <c r="G112" s="106"/>
      <c r="H112" s="106"/>
      <c r="I112" s="83"/>
      <c r="J112" s="52">
        <f>SUM(J108:J111)</f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6.5" customHeight="1" x14ac:dyDescent="0.2">
      <c r="A113" s="36"/>
      <c r="B113" s="111"/>
      <c r="C113" s="111"/>
      <c r="D113" s="111"/>
      <c r="E113" s="111"/>
      <c r="F113" s="111"/>
      <c r="G113" s="111"/>
      <c r="H113" s="111"/>
      <c r="I113" s="111"/>
      <c r="J113" s="111"/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6.5" customHeight="1" x14ac:dyDescent="0.2">
      <c r="A114" s="36"/>
      <c r="B114" s="79"/>
      <c r="C114" s="79"/>
      <c r="D114" s="79"/>
      <c r="E114" s="79"/>
      <c r="F114" s="79"/>
      <c r="G114" s="79"/>
      <c r="H114" s="79"/>
      <c r="I114" s="79"/>
      <c r="J114" s="79"/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109" t="s">
        <v>177</v>
      </c>
      <c r="C115" s="109"/>
      <c r="D115" s="109"/>
      <c r="E115" s="109"/>
      <c r="F115" s="109"/>
      <c r="G115" s="109"/>
      <c r="H115" s="109"/>
      <c r="I115" s="109"/>
      <c r="J115" s="109"/>
      <c r="K115" s="53"/>
      <c r="L115" s="77"/>
      <c r="M115" s="77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>
        <v>6</v>
      </c>
      <c r="C116" s="106" t="s">
        <v>178</v>
      </c>
      <c r="D116" s="106"/>
      <c r="E116" s="106"/>
      <c r="F116" s="106"/>
      <c r="G116" s="106"/>
      <c r="H116" s="106"/>
      <c r="I116" s="48" t="s">
        <v>97</v>
      </c>
      <c r="J116" s="48" t="s">
        <v>98</v>
      </c>
      <c r="K116" s="5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6"/>
      <c r="B117" s="48" t="s">
        <v>70</v>
      </c>
      <c r="C117" s="110" t="s">
        <v>179</v>
      </c>
      <c r="D117" s="110"/>
      <c r="E117" s="110"/>
      <c r="F117" s="110"/>
      <c r="G117" s="110"/>
      <c r="H117" s="110"/>
      <c r="I117" s="63">
        <v>0</v>
      </c>
      <c r="J117" s="49">
        <f>J134*I117</f>
        <v>0</v>
      </c>
      <c r="K117" s="84"/>
      <c r="L117" s="39"/>
      <c r="M117" s="39"/>
      <c r="N117" s="5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72</v>
      </c>
      <c r="C118" s="110" t="s">
        <v>180</v>
      </c>
      <c r="D118" s="110"/>
      <c r="E118" s="110"/>
      <c r="F118" s="110"/>
      <c r="G118" s="110"/>
      <c r="H118" s="110"/>
      <c r="I118" s="63">
        <v>0</v>
      </c>
      <c r="J118" s="49">
        <f>(J134+J117)*I118</f>
        <v>0</v>
      </c>
      <c r="K118" s="84"/>
      <c r="L118" s="39"/>
      <c r="M118" s="39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48" t="s">
        <v>75</v>
      </c>
      <c r="C119" s="106" t="s">
        <v>181</v>
      </c>
      <c r="D119" s="106"/>
      <c r="E119" s="106"/>
      <c r="F119" s="106"/>
      <c r="G119" s="106"/>
      <c r="H119" s="106"/>
      <c r="I119" s="51"/>
      <c r="J119" s="49"/>
      <c r="K119" s="39"/>
      <c r="L119" s="39"/>
      <c r="M119" s="39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182</v>
      </c>
      <c r="C120" s="110" t="s">
        <v>183</v>
      </c>
      <c r="D120" s="110"/>
      <c r="E120" s="110"/>
      <c r="F120" s="110"/>
      <c r="G120" s="110"/>
      <c r="H120" s="110"/>
      <c r="I120" s="63">
        <v>0</v>
      </c>
      <c r="J120" s="49">
        <f>(($J$134+$J$117+$J$118)/(1-($I$120+$I$121+$I$122))*I120)</f>
        <v>0</v>
      </c>
      <c r="K120" s="84"/>
      <c r="L120" s="5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184</v>
      </c>
      <c r="C121" s="110" t="s">
        <v>185</v>
      </c>
      <c r="D121" s="110"/>
      <c r="E121" s="110"/>
      <c r="F121" s="110"/>
      <c r="G121" s="110"/>
      <c r="H121" s="110"/>
      <c r="I121" s="63">
        <v>0</v>
      </c>
      <c r="J121" s="49">
        <f>(($J$134+$J$117+$J$118)/(1-($I$120+$I$121+$I$122))*I121)</f>
        <v>0</v>
      </c>
      <c r="K121" s="53"/>
      <c r="L121" s="53"/>
      <c r="M121" s="3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186</v>
      </c>
      <c r="C122" s="110" t="s">
        <v>187</v>
      </c>
      <c r="D122" s="110"/>
      <c r="E122" s="110"/>
      <c r="F122" s="110"/>
      <c r="G122" s="110"/>
      <c r="H122" s="110"/>
      <c r="I122" s="51">
        <v>0.03</v>
      </c>
      <c r="J122" s="49">
        <f>(($J$134+$J$117+$J$118)/(1-($I$120+$I$121+$I$122))*I122)</f>
        <v>0.25607215436424802</v>
      </c>
      <c r="K122" s="53"/>
      <c r="L122" s="5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78</v>
      </c>
      <c r="C123" s="137" t="s">
        <v>175</v>
      </c>
      <c r="D123" s="137"/>
      <c r="E123" s="137"/>
      <c r="F123" s="137"/>
      <c r="G123" s="137"/>
      <c r="H123" s="137"/>
      <c r="I123" s="131"/>
      <c r="J123" s="128"/>
      <c r="K123" s="53"/>
      <c r="L123" s="5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106" t="s">
        <v>188</v>
      </c>
      <c r="C124" s="106"/>
      <c r="D124" s="106"/>
      <c r="E124" s="106"/>
      <c r="F124" s="106"/>
      <c r="G124" s="106"/>
      <c r="H124" s="106"/>
      <c r="I124" s="85">
        <f>SUM(I117:I123)</f>
        <v>0.03</v>
      </c>
      <c r="J124" s="52">
        <f>(SUM(J117:J123))</f>
        <v>0.25607215436424802</v>
      </c>
      <c r="K124" s="53"/>
      <c r="L124" s="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54"/>
      <c r="C125" s="54"/>
      <c r="D125" s="54"/>
      <c r="E125" s="54"/>
      <c r="F125" s="54"/>
      <c r="G125" s="54"/>
      <c r="H125" s="54"/>
      <c r="I125" s="86"/>
      <c r="J125" s="56"/>
      <c r="K125" s="53"/>
      <c r="L125" s="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54"/>
      <c r="C126" s="54"/>
      <c r="D126" s="54"/>
      <c r="E126" s="54"/>
      <c r="F126" s="54"/>
      <c r="G126" s="54"/>
      <c r="H126" s="54"/>
      <c r="I126" s="86"/>
      <c r="J126" s="56"/>
      <c r="K126" s="5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109" t="s">
        <v>189</v>
      </c>
      <c r="C127" s="109"/>
      <c r="D127" s="109"/>
      <c r="E127" s="109"/>
      <c r="F127" s="109"/>
      <c r="G127" s="109"/>
      <c r="H127" s="109"/>
      <c r="I127" s="109"/>
      <c r="J127" s="109"/>
      <c r="K127" s="3"/>
      <c r="L127" s="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106" t="s">
        <v>190</v>
      </c>
      <c r="C128" s="106"/>
      <c r="D128" s="106"/>
      <c r="E128" s="106"/>
      <c r="F128" s="106"/>
      <c r="G128" s="106"/>
      <c r="H128" s="106"/>
      <c r="I128" s="106"/>
      <c r="J128" s="48" t="s">
        <v>98</v>
      </c>
      <c r="K128" s="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 t="s">
        <v>70</v>
      </c>
      <c r="C129" s="110" t="str">
        <f>B21</f>
        <v>MÓDULO 1 - COMPOSIÇÃO DA REMUNERAÇÃO</v>
      </c>
      <c r="D129" s="110"/>
      <c r="E129" s="110"/>
      <c r="F129" s="110"/>
      <c r="G129" s="110"/>
      <c r="H129" s="110"/>
      <c r="I129" s="110"/>
      <c r="J129" s="49">
        <f>J33</f>
        <v>4.8808095135221237</v>
      </c>
      <c r="K129" s="5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72</v>
      </c>
      <c r="C130" s="110" t="str">
        <f>B36</f>
        <v>MÓDULO 2 – ENCARGOS E BENEFÍCIOS ANUAIS, MENSAIS E DIÁRIOS</v>
      </c>
      <c r="D130" s="110"/>
      <c r="E130" s="110"/>
      <c r="F130" s="110"/>
      <c r="G130" s="110"/>
      <c r="H130" s="110"/>
      <c r="I130" s="110"/>
      <c r="J130" s="49">
        <f>J69</f>
        <v>2.9195375573384839</v>
      </c>
      <c r="K130" s="3"/>
      <c r="L130" s="5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75</v>
      </c>
      <c r="C131" s="110" t="str">
        <f>B72</f>
        <v>MÓDULO 3 – PROVISÃO PARA RESCISÃO</v>
      </c>
      <c r="D131" s="110"/>
      <c r="E131" s="110"/>
      <c r="F131" s="110"/>
      <c r="G131" s="110"/>
      <c r="H131" s="110"/>
      <c r="I131" s="110"/>
      <c r="J131" s="49">
        <f>J80</f>
        <v>0.3051319414203581</v>
      </c>
      <c r="K131" s="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 t="s">
        <v>78</v>
      </c>
      <c r="C132" s="110" t="str">
        <f>B83</f>
        <v>MÓDULO 4 – CUSTO DE REPOSIÇÃO DO PROFISSIONAL AUSENTE</v>
      </c>
      <c r="D132" s="110"/>
      <c r="E132" s="110"/>
      <c r="F132" s="110"/>
      <c r="G132" s="110"/>
      <c r="H132" s="110"/>
      <c r="I132" s="110"/>
      <c r="J132" s="49">
        <f>J103</f>
        <v>0.1741873121630535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103</v>
      </c>
      <c r="C133" s="110" t="str">
        <f>B106</f>
        <v>MÓDULO 5 – INSUMOS DIVERSOS</v>
      </c>
      <c r="D133" s="110"/>
      <c r="E133" s="110"/>
      <c r="F133" s="110"/>
      <c r="G133" s="110"/>
      <c r="H133" s="110"/>
      <c r="I133" s="110"/>
      <c r="J133" s="49">
        <f>J112</f>
        <v>0</v>
      </c>
      <c r="K133" s="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48"/>
      <c r="C134" s="106" t="s">
        <v>191</v>
      </c>
      <c r="D134" s="106"/>
      <c r="E134" s="106"/>
      <c r="F134" s="106"/>
      <c r="G134" s="106"/>
      <c r="H134" s="106"/>
      <c r="I134" s="106"/>
      <c r="J134" s="52">
        <f>(SUM(J129:J133))</f>
        <v>8.279666324444019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48" t="s">
        <v>119</v>
      </c>
      <c r="C135" s="110" t="str">
        <f>B115</f>
        <v>MÓDULO 6 – CUSTOS INDIRETOS, TRIBUTOS E LUCRO</v>
      </c>
      <c r="D135" s="110"/>
      <c r="E135" s="110"/>
      <c r="F135" s="110"/>
      <c r="G135" s="110"/>
      <c r="H135" s="110"/>
      <c r="I135" s="110"/>
      <c r="J135" s="49">
        <f>J124</f>
        <v>0.25607215436424802</v>
      </c>
      <c r="K135" s="3"/>
      <c r="L135" s="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106" t="s">
        <v>198</v>
      </c>
      <c r="C136" s="106"/>
      <c r="D136" s="106"/>
      <c r="E136" s="106"/>
      <c r="F136" s="106"/>
      <c r="G136" s="106"/>
      <c r="H136" s="106"/>
      <c r="I136" s="106"/>
      <c r="J136" s="52">
        <f>(SUM(J134:J135))</f>
        <v>8.5357384788082662</v>
      </c>
      <c r="K136" s="3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48"/>
      <c r="C137" s="107" t="s">
        <v>199</v>
      </c>
      <c r="D137" s="107"/>
      <c r="E137" s="107"/>
      <c r="F137" s="107"/>
      <c r="G137" s="107"/>
      <c r="H137" s="107"/>
      <c r="I137" s="81">
        <v>24</v>
      </c>
      <c r="J137" s="52">
        <f>J136*I137</f>
        <v>204.85772349139839</v>
      </c>
      <c r="K137" s="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39"/>
      <c r="C138" s="39"/>
      <c r="D138" s="39"/>
      <c r="E138" s="39"/>
      <c r="F138" s="39"/>
      <c r="G138" s="39"/>
      <c r="H138" s="39"/>
      <c r="I138" s="39"/>
      <c r="J138" s="87" t="s">
        <v>194</v>
      </c>
      <c r="K138" s="53"/>
      <c r="L138" s="53"/>
      <c r="M138" s="5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39"/>
      <c r="C139" s="39"/>
      <c r="D139" s="39"/>
      <c r="E139" s="39"/>
      <c r="F139" s="39"/>
      <c r="G139" s="39"/>
      <c r="H139" s="39"/>
      <c r="I139" s="54"/>
      <c r="J139" s="55">
        <f>J136/J33</f>
        <v>1.7488366335871706</v>
      </c>
      <c r="K139" s="5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</sheetData>
  <sheetProtection algorithmName="SHA-512" hashValue="mi3YuHBijecGIyTi4JsfUssY+iXjZTn+KIPAMxgfBQgKTN2eA0Njn2u5E2yjYlX8Wo/yosyh5qNn/VepqaEduA==" saltValue="0NZn4+HU2qcuzK5WawEyBw==" spinCount="100000" sheet="1" objects="1" scenarios="1"/>
  <mergeCells count="126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33:I33"/>
    <mergeCell ref="B36:J36"/>
    <mergeCell ref="B37:H37"/>
    <mergeCell ref="B38:I38"/>
    <mergeCell ref="C39:H39"/>
    <mergeCell ref="C40:H40"/>
    <mergeCell ref="B41:H41"/>
    <mergeCell ref="B43:H43"/>
    <mergeCell ref="B44:I44"/>
    <mergeCell ref="C45:H45"/>
    <mergeCell ref="C46:H46"/>
    <mergeCell ref="C47:H47"/>
    <mergeCell ref="C48:H48"/>
    <mergeCell ref="C49:H49"/>
    <mergeCell ref="C50:H50"/>
    <mergeCell ref="C51:H51"/>
    <mergeCell ref="C52:H52"/>
    <mergeCell ref="B53:H53"/>
    <mergeCell ref="B55:H55"/>
    <mergeCell ref="C56:H56"/>
    <mergeCell ref="C57:H57"/>
    <mergeCell ref="C58:H58"/>
    <mergeCell ref="C59:H59"/>
    <mergeCell ref="C60:H60"/>
    <mergeCell ref="C61:H61"/>
    <mergeCell ref="B62:I62"/>
    <mergeCell ref="B64:J64"/>
    <mergeCell ref="B65:I65"/>
    <mergeCell ref="C66:I66"/>
    <mergeCell ref="C67:I67"/>
    <mergeCell ref="C68:I68"/>
    <mergeCell ref="B69:I69"/>
    <mergeCell ref="B70:J70"/>
    <mergeCell ref="B72:J72"/>
    <mergeCell ref="C73:H73"/>
    <mergeCell ref="B74:I74"/>
    <mergeCell ref="C75:H75"/>
    <mergeCell ref="C76:H76"/>
    <mergeCell ref="C77:H77"/>
    <mergeCell ref="C78:H78"/>
    <mergeCell ref="C79:H79"/>
    <mergeCell ref="B80:H80"/>
    <mergeCell ref="B81:J81"/>
    <mergeCell ref="B83:J83"/>
    <mergeCell ref="B84:H84"/>
    <mergeCell ref="B85:I85"/>
    <mergeCell ref="C86:H86"/>
    <mergeCell ref="C87:H87"/>
    <mergeCell ref="C88:H88"/>
    <mergeCell ref="C89:H89"/>
    <mergeCell ref="C90:H90"/>
    <mergeCell ref="C91:H91"/>
    <mergeCell ref="B92:H92"/>
    <mergeCell ref="B93:J93"/>
    <mergeCell ref="B94:H94"/>
    <mergeCell ref="B95:I95"/>
    <mergeCell ref="C96:H96"/>
    <mergeCell ref="B97:H97"/>
    <mergeCell ref="B99:J99"/>
    <mergeCell ref="B100:I100"/>
    <mergeCell ref="C101:I101"/>
    <mergeCell ref="C102:I102"/>
    <mergeCell ref="B103:I103"/>
    <mergeCell ref="B106:J106"/>
    <mergeCell ref="C107:H107"/>
    <mergeCell ref="C108:H108"/>
    <mergeCell ref="C109:H109"/>
    <mergeCell ref="C110:H110"/>
    <mergeCell ref="C111:H111"/>
    <mergeCell ref="B112:H112"/>
    <mergeCell ref="B113:J113"/>
    <mergeCell ref="B115:J115"/>
    <mergeCell ref="C116:H116"/>
    <mergeCell ref="C117:H117"/>
    <mergeCell ref="C118:H118"/>
    <mergeCell ref="C119:H119"/>
    <mergeCell ref="C131:I131"/>
    <mergeCell ref="C132:I132"/>
    <mergeCell ref="C133:I133"/>
    <mergeCell ref="C134:I134"/>
    <mergeCell ref="C135:I135"/>
    <mergeCell ref="B136:I136"/>
    <mergeCell ref="C137:H137"/>
    <mergeCell ref="C120:H120"/>
    <mergeCell ref="C121:H121"/>
    <mergeCell ref="C122:H122"/>
    <mergeCell ref="C123:H123"/>
    <mergeCell ref="B124:H124"/>
    <mergeCell ref="B127:J127"/>
    <mergeCell ref="B128:I128"/>
    <mergeCell ref="C129:I129"/>
    <mergeCell ref="C130:I130"/>
  </mergeCells>
  <pageMargins left="0.196527777777778" right="0" top="0.75" bottom="0.75" header="0" footer="0"/>
  <pageSetup paperSize="9" scale="62" firstPageNumber="0" orientation="portrait" horizontalDpi="300" verticalDpi="300" r:id="rId1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6.140625" customWidth="1"/>
    <col min="2" max="2" width="11.42578125" customWidth="1"/>
    <col min="3" max="3" width="19.140625" customWidth="1"/>
    <col min="4" max="9" width="11.42578125" customWidth="1"/>
    <col min="10" max="10" width="28.140625" customWidth="1"/>
    <col min="11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209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 – HE em DSR e feriados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196</v>
      </c>
      <c r="D15" s="110"/>
      <c r="E15" s="110"/>
      <c r="F15" s="110"/>
      <c r="G15" s="110"/>
      <c r="H15" s="110"/>
      <c r="I15" s="110"/>
      <c r="J15" s="42">
        <f>Eletricista!J23+Eletricista!J24</f>
        <v>2277.6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/>
      <c r="D31" s="110"/>
      <c r="E31" s="110"/>
      <c r="F31" s="110"/>
      <c r="G31" s="110"/>
      <c r="H31" s="110"/>
      <c r="I31" s="131"/>
      <c r="J31" s="128">
        <v>0</v>
      </c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/>
      <c r="D32" s="110"/>
      <c r="E32" s="110"/>
      <c r="F32" s="110"/>
      <c r="G32" s="110"/>
      <c r="H32" s="110"/>
      <c r="I32" s="131"/>
      <c r="J32" s="128">
        <v>0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48" t="s">
        <v>210</v>
      </c>
      <c r="C33" s="110" t="s">
        <v>211</v>
      </c>
      <c r="D33" s="110"/>
      <c r="E33" s="110"/>
      <c r="F33" s="110"/>
      <c r="G33" s="110"/>
      <c r="H33" s="110"/>
      <c r="I33" s="131"/>
      <c r="J33" s="128">
        <f>((J15/220)*2)</f>
        <v>20.705454545454543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212</v>
      </c>
      <c r="C34" s="110" t="s">
        <v>213</v>
      </c>
      <c r="D34" s="110"/>
      <c r="E34" s="110"/>
      <c r="F34" s="110"/>
      <c r="G34" s="110"/>
      <c r="H34" s="110"/>
      <c r="I34" s="131"/>
      <c r="J34" s="128">
        <f>'Eletricista-HE'!J29/6</f>
        <v>3.1058181818181816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106" t="s">
        <v>105</v>
      </c>
      <c r="C35" s="106"/>
      <c r="D35" s="106"/>
      <c r="E35" s="106"/>
      <c r="F35" s="106"/>
      <c r="G35" s="106"/>
      <c r="H35" s="106"/>
      <c r="I35" s="106"/>
      <c r="J35" s="52">
        <f>SUM(J23:J34)</f>
        <v>23.811272727272726</v>
      </c>
      <c r="K35" s="5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54"/>
      <c r="C36" s="54"/>
      <c r="D36" s="54"/>
      <c r="E36" s="54"/>
      <c r="F36" s="54"/>
      <c r="G36" s="54"/>
      <c r="H36" s="54"/>
      <c r="I36" s="54"/>
      <c r="J36" s="55"/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4"/>
      <c r="C37" s="54"/>
      <c r="D37" s="54"/>
      <c r="E37" s="54"/>
      <c r="F37" s="54"/>
      <c r="G37" s="54"/>
      <c r="H37" s="54"/>
      <c r="I37" s="54"/>
      <c r="J37" s="55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109" t="s">
        <v>106</v>
      </c>
      <c r="C38" s="109"/>
      <c r="D38" s="109"/>
      <c r="E38" s="109"/>
      <c r="F38" s="109"/>
      <c r="G38" s="109"/>
      <c r="H38" s="109"/>
      <c r="I38" s="109"/>
      <c r="J38" s="109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106" t="s">
        <v>107</v>
      </c>
      <c r="C39" s="106"/>
      <c r="D39" s="106"/>
      <c r="E39" s="106"/>
      <c r="F39" s="106"/>
      <c r="G39" s="106"/>
      <c r="H39" s="106"/>
      <c r="I39" s="48" t="s">
        <v>97</v>
      </c>
      <c r="J39" s="48" t="s">
        <v>98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106" t="s">
        <v>108</v>
      </c>
      <c r="C40" s="106"/>
      <c r="D40" s="106"/>
      <c r="E40" s="106"/>
      <c r="F40" s="106"/>
      <c r="G40" s="106"/>
      <c r="H40" s="106"/>
      <c r="I40" s="106"/>
      <c r="J40" s="56">
        <f>J35</f>
        <v>23.811272727272726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70</v>
      </c>
      <c r="C41" s="110" t="s">
        <v>109</v>
      </c>
      <c r="D41" s="110"/>
      <c r="E41" s="110"/>
      <c r="F41" s="110"/>
      <c r="G41" s="110"/>
      <c r="H41" s="110"/>
      <c r="I41" s="51">
        <f>1/12</f>
        <v>8.3333333333333329E-2</v>
      </c>
      <c r="J41" s="49">
        <f>$J$40*I41</f>
        <v>1.9842727272727272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48" t="s">
        <v>72</v>
      </c>
      <c r="C42" s="110" t="s">
        <v>110</v>
      </c>
      <c r="D42" s="110"/>
      <c r="E42" s="110"/>
      <c r="F42" s="110"/>
      <c r="G42" s="110"/>
      <c r="H42" s="110"/>
      <c r="I42" s="51">
        <f>((1/12)+(1/12)/3)</f>
        <v>0.1111111111111111</v>
      </c>
      <c r="J42" s="49">
        <f>$J$40*I42</f>
        <v>2.6456969696969694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 x14ac:dyDescent="0.2">
      <c r="A43" s="36"/>
      <c r="B43" s="106" t="s">
        <v>111</v>
      </c>
      <c r="C43" s="106"/>
      <c r="D43" s="106"/>
      <c r="E43" s="106"/>
      <c r="F43" s="106"/>
      <c r="G43" s="106"/>
      <c r="H43" s="106"/>
      <c r="I43" s="57">
        <f>I41+I42</f>
        <v>0.19444444444444442</v>
      </c>
      <c r="J43" s="52">
        <f>SUM(J41:J42)</f>
        <v>4.6299696969696971</v>
      </c>
      <c r="K43" s="5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58"/>
      <c r="C44" s="59"/>
      <c r="D44" s="59"/>
      <c r="E44" s="59"/>
      <c r="F44" s="59"/>
      <c r="G44" s="59"/>
      <c r="H44" s="59"/>
      <c r="I44" s="60"/>
      <c r="J44" s="61"/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106" t="s">
        <v>112</v>
      </c>
      <c r="C45" s="106"/>
      <c r="D45" s="106"/>
      <c r="E45" s="106"/>
      <c r="F45" s="106"/>
      <c r="G45" s="106"/>
      <c r="H45" s="106"/>
      <c r="I45" s="48" t="s">
        <v>97</v>
      </c>
      <c r="J45" s="48" t="s">
        <v>98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106" t="s">
        <v>113</v>
      </c>
      <c r="C46" s="106"/>
      <c r="D46" s="106"/>
      <c r="E46" s="106"/>
      <c r="F46" s="106"/>
      <c r="G46" s="106"/>
      <c r="H46" s="106"/>
      <c r="I46" s="106"/>
      <c r="J46" s="62">
        <f>J35+J43</f>
        <v>28.441242424242425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70</v>
      </c>
      <c r="C47" s="110" t="s">
        <v>114</v>
      </c>
      <c r="D47" s="110"/>
      <c r="E47" s="110"/>
      <c r="F47" s="110"/>
      <c r="G47" s="110"/>
      <c r="H47" s="110"/>
      <c r="I47" s="51">
        <v>0.2</v>
      </c>
      <c r="J47" s="49">
        <f t="shared" ref="J47:J54" si="0">$J$46*I47</f>
        <v>5.6882484848484856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48" t="s">
        <v>72</v>
      </c>
      <c r="C48" s="110" t="s">
        <v>115</v>
      </c>
      <c r="D48" s="110"/>
      <c r="E48" s="110"/>
      <c r="F48" s="110"/>
      <c r="G48" s="110"/>
      <c r="H48" s="110"/>
      <c r="I48" s="51">
        <v>2.5000000000000001E-2</v>
      </c>
      <c r="J48" s="49">
        <f t="shared" si="0"/>
        <v>0.71103106060606069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75</v>
      </c>
      <c r="C49" s="110" t="s">
        <v>116</v>
      </c>
      <c r="D49" s="110"/>
      <c r="E49" s="110"/>
      <c r="F49" s="110"/>
      <c r="G49" s="110"/>
      <c r="H49" s="110"/>
      <c r="I49" s="63">
        <v>0</v>
      </c>
      <c r="J49" s="49">
        <f t="shared" si="0"/>
        <v>0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48" t="s">
        <v>78</v>
      </c>
      <c r="C50" s="110" t="s">
        <v>117</v>
      </c>
      <c r="D50" s="110"/>
      <c r="E50" s="110"/>
      <c r="F50" s="110"/>
      <c r="G50" s="110"/>
      <c r="H50" s="110"/>
      <c r="I50" s="51">
        <v>1.4999999999999999E-2</v>
      </c>
      <c r="J50" s="49">
        <f t="shared" si="0"/>
        <v>0.42661863636363634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103</v>
      </c>
      <c r="C51" s="110" t="s">
        <v>118</v>
      </c>
      <c r="D51" s="110"/>
      <c r="E51" s="110"/>
      <c r="F51" s="110"/>
      <c r="G51" s="110"/>
      <c r="H51" s="110"/>
      <c r="I51" s="51">
        <v>0.01</v>
      </c>
      <c r="J51" s="49">
        <f t="shared" si="0"/>
        <v>0.28441242424242424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 x14ac:dyDescent="0.2">
      <c r="A52" s="36"/>
      <c r="B52" s="48" t="s">
        <v>119</v>
      </c>
      <c r="C52" s="110" t="s">
        <v>120</v>
      </c>
      <c r="D52" s="110"/>
      <c r="E52" s="110"/>
      <c r="F52" s="110"/>
      <c r="G52" s="110"/>
      <c r="H52" s="110"/>
      <c r="I52" s="51">
        <v>6.0000000000000001E-3</v>
      </c>
      <c r="J52" s="49">
        <f t="shared" si="0"/>
        <v>0.17064745454545455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121</v>
      </c>
      <c r="C53" s="110" t="s">
        <v>122</v>
      </c>
      <c r="D53" s="110"/>
      <c r="E53" s="110"/>
      <c r="F53" s="110"/>
      <c r="G53" s="110"/>
      <c r="H53" s="110"/>
      <c r="I53" s="51">
        <v>2E-3</v>
      </c>
      <c r="J53" s="49">
        <f t="shared" si="0"/>
        <v>5.6882484848484849E-2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123</v>
      </c>
      <c r="C54" s="110" t="s">
        <v>124</v>
      </c>
      <c r="D54" s="110"/>
      <c r="E54" s="110"/>
      <c r="F54" s="110"/>
      <c r="G54" s="110"/>
      <c r="H54" s="110"/>
      <c r="I54" s="51">
        <v>0.08</v>
      </c>
      <c r="J54" s="49">
        <f t="shared" si="0"/>
        <v>2.275299393939394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106" t="s">
        <v>125</v>
      </c>
      <c r="C55" s="106"/>
      <c r="D55" s="106"/>
      <c r="E55" s="106"/>
      <c r="F55" s="106"/>
      <c r="G55" s="106"/>
      <c r="H55" s="106"/>
      <c r="I55" s="57">
        <f>SUM(I47:I54)</f>
        <v>0.33800000000000002</v>
      </c>
      <c r="J55" s="52">
        <f>SUM(J47:J54)</f>
        <v>9.613139939393939</v>
      </c>
      <c r="K55" s="5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2"/>
      <c r="C56" s="54"/>
      <c r="D56" s="54"/>
      <c r="E56" s="54"/>
      <c r="F56" s="54"/>
      <c r="G56" s="54"/>
      <c r="H56" s="54"/>
      <c r="I56" s="64"/>
      <c r="J56" s="65"/>
      <c r="K56" s="5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6"/>
      <c r="B57" s="106" t="s">
        <v>126</v>
      </c>
      <c r="C57" s="106"/>
      <c r="D57" s="106"/>
      <c r="E57" s="106"/>
      <c r="F57" s="106"/>
      <c r="G57" s="106"/>
      <c r="H57" s="106"/>
      <c r="I57" s="57"/>
      <c r="J57" s="48" t="s">
        <v>98</v>
      </c>
      <c r="K57" s="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66"/>
      <c r="B58" s="48" t="s">
        <v>70</v>
      </c>
      <c r="C58" s="110" t="s">
        <v>127</v>
      </c>
      <c r="D58" s="110"/>
      <c r="E58" s="110"/>
      <c r="F58" s="110"/>
      <c r="G58" s="110"/>
      <c r="H58" s="110"/>
      <c r="I58" s="132"/>
      <c r="J58" s="128">
        <v>0</v>
      </c>
      <c r="K58" s="68"/>
      <c r="L58" s="68"/>
      <c r="M58" s="68"/>
      <c r="N58" s="68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4.25" customHeight="1" x14ac:dyDescent="0.2">
      <c r="A59" s="36"/>
      <c r="B59" s="48" t="s">
        <v>72</v>
      </c>
      <c r="C59" s="110" t="s">
        <v>128</v>
      </c>
      <c r="D59" s="110"/>
      <c r="E59" s="110"/>
      <c r="F59" s="110"/>
      <c r="G59" s="110"/>
      <c r="H59" s="110"/>
      <c r="I59" s="128"/>
      <c r="J59" s="128">
        <v>0</v>
      </c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 x14ac:dyDescent="0.2">
      <c r="A60" s="36"/>
      <c r="B60" s="48" t="s">
        <v>75</v>
      </c>
      <c r="C60" s="110" t="s">
        <v>129</v>
      </c>
      <c r="D60" s="110"/>
      <c r="E60" s="110"/>
      <c r="F60" s="110"/>
      <c r="G60" s="110"/>
      <c r="H60" s="110"/>
      <c r="I60" s="128"/>
      <c r="J60" s="128">
        <v>0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x14ac:dyDescent="0.2">
      <c r="A61" s="36"/>
      <c r="B61" s="48" t="s">
        <v>78</v>
      </c>
      <c r="C61" s="110" t="s">
        <v>130</v>
      </c>
      <c r="D61" s="110"/>
      <c r="E61" s="110"/>
      <c r="F61" s="110"/>
      <c r="G61" s="110"/>
      <c r="H61" s="110"/>
      <c r="I61" s="133"/>
      <c r="J61" s="133">
        <v>0</v>
      </c>
      <c r="K61" s="70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103</v>
      </c>
      <c r="C62" s="110" t="s">
        <v>131</v>
      </c>
      <c r="D62" s="110"/>
      <c r="E62" s="110"/>
      <c r="F62" s="110"/>
      <c r="G62" s="110"/>
      <c r="H62" s="110"/>
      <c r="I62" s="133">
        <v>0</v>
      </c>
      <c r="J62" s="133">
        <v>0</v>
      </c>
      <c r="K62" s="71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119</v>
      </c>
      <c r="C63" s="110" t="s">
        <v>132</v>
      </c>
      <c r="D63" s="110"/>
      <c r="E63" s="110"/>
      <c r="F63" s="110"/>
      <c r="G63" s="110"/>
      <c r="H63" s="110"/>
      <c r="I63" s="133">
        <v>0</v>
      </c>
      <c r="J63" s="133">
        <v>0</v>
      </c>
      <c r="K63" s="72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106" t="s">
        <v>133</v>
      </c>
      <c r="C64" s="106"/>
      <c r="D64" s="106"/>
      <c r="E64" s="106"/>
      <c r="F64" s="106"/>
      <c r="G64" s="106"/>
      <c r="H64" s="106"/>
      <c r="I64" s="106"/>
      <c r="J64" s="52">
        <f>SUM(J58:J63)</f>
        <v>0</v>
      </c>
      <c r="K64" s="53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2"/>
      <c r="C65" s="54"/>
      <c r="D65" s="54"/>
      <c r="E65" s="54"/>
      <c r="F65" s="54"/>
      <c r="G65" s="54"/>
      <c r="H65" s="54"/>
      <c r="I65" s="64"/>
      <c r="J65" s="65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109" t="s">
        <v>134</v>
      </c>
      <c r="C66" s="109"/>
      <c r="D66" s="109"/>
      <c r="E66" s="109"/>
      <c r="F66" s="109"/>
      <c r="G66" s="109"/>
      <c r="H66" s="109"/>
      <c r="I66" s="109"/>
      <c r="J66" s="109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6"/>
      <c r="B67" s="106" t="s">
        <v>135</v>
      </c>
      <c r="C67" s="106"/>
      <c r="D67" s="106"/>
      <c r="E67" s="106"/>
      <c r="F67" s="106"/>
      <c r="G67" s="106"/>
      <c r="H67" s="106"/>
      <c r="I67" s="106"/>
      <c r="J67" s="48" t="s">
        <v>98</v>
      </c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6"/>
      <c r="B68" s="48" t="s">
        <v>136</v>
      </c>
      <c r="C68" s="110" t="s">
        <v>137</v>
      </c>
      <c r="D68" s="110"/>
      <c r="E68" s="110"/>
      <c r="F68" s="110"/>
      <c r="G68" s="110"/>
      <c r="H68" s="110"/>
      <c r="I68" s="110"/>
      <c r="J68" s="49">
        <f>J43</f>
        <v>4.6299696969696971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48" t="s">
        <v>138</v>
      </c>
      <c r="C69" s="110" t="s">
        <v>139</v>
      </c>
      <c r="D69" s="110"/>
      <c r="E69" s="110"/>
      <c r="F69" s="110"/>
      <c r="G69" s="110"/>
      <c r="H69" s="110"/>
      <c r="I69" s="110"/>
      <c r="J69" s="49">
        <f>J55</f>
        <v>9.613139939393939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140</v>
      </c>
      <c r="C70" s="110" t="s">
        <v>141</v>
      </c>
      <c r="D70" s="110"/>
      <c r="E70" s="110"/>
      <c r="F70" s="110"/>
      <c r="G70" s="110"/>
      <c r="H70" s="110"/>
      <c r="I70" s="110"/>
      <c r="J70" s="49">
        <f>J64</f>
        <v>0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66"/>
      <c r="B71" s="106" t="s">
        <v>142</v>
      </c>
      <c r="C71" s="106"/>
      <c r="D71" s="106"/>
      <c r="E71" s="106"/>
      <c r="F71" s="106"/>
      <c r="G71" s="106"/>
      <c r="H71" s="106"/>
      <c r="I71" s="106"/>
      <c r="J71" s="52">
        <f>SUM(J68:J70)</f>
        <v>14.243109636363636</v>
      </c>
      <c r="K71" s="53"/>
      <c r="L71" s="68"/>
      <c r="M71" s="68"/>
      <c r="N71" s="68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4.25" customHeight="1" x14ac:dyDescent="0.2">
      <c r="A72" s="36"/>
      <c r="B72" s="117"/>
      <c r="C72" s="117"/>
      <c r="D72" s="117"/>
      <c r="E72" s="117"/>
      <c r="F72" s="117"/>
      <c r="G72" s="117"/>
      <c r="H72" s="117"/>
      <c r="I72" s="117"/>
      <c r="J72" s="117"/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73"/>
      <c r="C73" s="73"/>
      <c r="D73" s="73"/>
      <c r="E73" s="73"/>
      <c r="F73" s="73"/>
      <c r="G73" s="73"/>
      <c r="H73" s="73"/>
      <c r="I73" s="73"/>
      <c r="J73" s="73"/>
      <c r="K73" s="3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6"/>
      <c r="B74" s="109" t="s">
        <v>143</v>
      </c>
      <c r="C74" s="109"/>
      <c r="D74" s="109"/>
      <c r="E74" s="109"/>
      <c r="F74" s="109"/>
      <c r="G74" s="109"/>
      <c r="H74" s="109"/>
      <c r="I74" s="109"/>
      <c r="J74" s="109"/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48">
        <v>3</v>
      </c>
      <c r="C75" s="106" t="s">
        <v>144</v>
      </c>
      <c r="D75" s="106"/>
      <c r="E75" s="106"/>
      <c r="F75" s="106"/>
      <c r="G75" s="106"/>
      <c r="H75" s="106"/>
      <c r="I75" s="48" t="s">
        <v>97</v>
      </c>
      <c r="J75" s="48" t="s">
        <v>98</v>
      </c>
      <c r="K75" s="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106" t="s">
        <v>108</v>
      </c>
      <c r="C76" s="106"/>
      <c r="D76" s="106"/>
      <c r="E76" s="106"/>
      <c r="F76" s="106"/>
      <c r="G76" s="106"/>
      <c r="H76" s="106"/>
      <c r="I76" s="106"/>
      <c r="J76" s="62">
        <f>J35</f>
        <v>23.811272727272726</v>
      </c>
      <c r="K76" s="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 t="s">
        <v>70</v>
      </c>
      <c r="C77" s="110" t="s">
        <v>145</v>
      </c>
      <c r="D77" s="110"/>
      <c r="E77" s="110"/>
      <c r="F77" s="110"/>
      <c r="G77" s="110"/>
      <c r="H77" s="110"/>
      <c r="I77" s="51">
        <f>((1/12)*0.05)</f>
        <v>4.1666666666666666E-3</v>
      </c>
      <c r="J77" s="49">
        <f>$J$76*I77</f>
        <v>9.9213636363636365E-2</v>
      </c>
      <c r="K77" s="53"/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48" t="s">
        <v>72</v>
      </c>
      <c r="C78" s="110" t="s">
        <v>146</v>
      </c>
      <c r="D78" s="110"/>
      <c r="E78" s="110"/>
      <c r="F78" s="110"/>
      <c r="G78" s="110"/>
      <c r="H78" s="110"/>
      <c r="I78" s="51">
        <f>I77*0.08</f>
        <v>3.3333333333333332E-4</v>
      </c>
      <c r="J78" s="49">
        <f>$J$76*I78</f>
        <v>7.9370909090909093E-3</v>
      </c>
      <c r="K78" s="5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6"/>
      <c r="B79" s="48" t="s">
        <v>75</v>
      </c>
      <c r="C79" s="110" t="s">
        <v>147</v>
      </c>
      <c r="D79" s="110"/>
      <c r="E79" s="110"/>
      <c r="F79" s="110"/>
      <c r="G79" s="110"/>
      <c r="H79" s="110"/>
      <c r="I79" s="51">
        <f>(7/30)/12</f>
        <v>1.9444444444444445E-2</v>
      </c>
      <c r="J79" s="49">
        <f>$J$76*I79</f>
        <v>0.46299696969696968</v>
      </c>
      <c r="K79" s="74" t="s">
        <v>148</v>
      </c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6"/>
      <c r="B80" s="48" t="s">
        <v>78</v>
      </c>
      <c r="C80" s="110" t="s">
        <v>149</v>
      </c>
      <c r="D80" s="110"/>
      <c r="E80" s="110"/>
      <c r="F80" s="110"/>
      <c r="G80" s="110"/>
      <c r="H80" s="110"/>
      <c r="I80" s="51">
        <f>I79*I55</f>
        <v>6.5722222222222224E-3</v>
      </c>
      <c r="J80" s="49">
        <f>$J$76*I80</f>
        <v>0.15649297575757576</v>
      </c>
      <c r="K80" s="75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"/>
      <c r="B81" s="48" t="s">
        <v>103</v>
      </c>
      <c r="C81" s="110" t="s">
        <v>150</v>
      </c>
      <c r="D81" s="110"/>
      <c r="E81" s="110"/>
      <c r="F81" s="110"/>
      <c r="G81" s="110"/>
      <c r="H81" s="110"/>
      <c r="I81" s="51">
        <f>(0.4*0.08)</f>
        <v>3.2000000000000001E-2</v>
      </c>
      <c r="J81" s="49">
        <f>$J$76*I81</f>
        <v>0.76196072727272723</v>
      </c>
      <c r="K81" s="5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36"/>
      <c r="B82" s="106" t="s">
        <v>151</v>
      </c>
      <c r="C82" s="106"/>
      <c r="D82" s="106"/>
      <c r="E82" s="106"/>
      <c r="F82" s="106"/>
      <c r="G82" s="106"/>
      <c r="H82" s="106"/>
      <c r="I82" s="57">
        <f>SUM(I77:I81)</f>
        <v>6.2516666666666665E-2</v>
      </c>
      <c r="J82" s="52">
        <f>SUM(J77:J81)</f>
        <v>1.4886013999999999</v>
      </c>
      <c r="K82" s="53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66"/>
      <c r="B83" s="116"/>
      <c r="C83" s="116"/>
      <c r="D83" s="116"/>
      <c r="E83" s="116"/>
      <c r="F83" s="116"/>
      <c r="G83" s="116"/>
      <c r="H83" s="116"/>
      <c r="I83" s="116"/>
      <c r="J83" s="116"/>
      <c r="K83" s="68"/>
      <c r="L83" s="68"/>
      <c r="M83" s="68"/>
      <c r="N83" s="68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4.25" customHeight="1" x14ac:dyDescent="0.2">
      <c r="A84" s="66"/>
      <c r="B84" s="54"/>
      <c r="C84" s="54"/>
      <c r="D84" s="54"/>
      <c r="E84" s="54"/>
      <c r="F84" s="54"/>
      <c r="G84" s="54"/>
      <c r="H84" s="54"/>
      <c r="I84" s="54"/>
      <c r="J84" s="54"/>
      <c r="K84" s="68"/>
      <c r="L84" s="68"/>
      <c r="M84" s="68"/>
      <c r="N84" s="68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4.25" customHeight="1" x14ac:dyDescent="0.2">
      <c r="A85" s="36"/>
      <c r="B85" s="109" t="s">
        <v>152</v>
      </c>
      <c r="C85" s="109"/>
      <c r="D85" s="109"/>
      <c r="E85" s="109"/>
      <c r="F85" s="109"/>
      <c r="G85" s="109"/>
      <c r="H85" s="109"/>
      <c r="I85" s="109"/>
      <c r="J85" s="109"/>
      <c r="K85" s="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"/>
      <c r="B86" s="106" t="s">
        <v>153</v>
      </c>
      <c r="C86" s="106"/>
      <c r="D86" s="106"/>
      <c r="E86" s="106"/>
      <c r="F86" s="106"/>
      <c r="G86" s="106"/>
      <c r="H86" s="106"/>
      <c r="I86" s="48" t="s">
        <v>97</v>
      </c>
      <c r="J86" s="48" t="s">
        <v>98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">
      <c r="A87" s="36"/>
      <c r="B87" s="112" t="s">
        <v>108</v>
      </c>
      <c r="C87" s="112"/>
      <c r="D87" s="112"/>
      <c r="E87" s="112"/>
      <c r="F87" s="112"/>
      <c r="G87" s="112"/>
      <c r="H87" s="112"/>
      <c r="I87" s="112"/>
      <c r="J87" s="76">
        <f>J35</f>
        <v>23.811272727272726</v>
      </c>
      <c r="K87" s="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6"/>
      <c r="B88" s="48" t="s">
        <v>70</v>
      </c>
      <c r="C88" s="110" t="s">
        <v>154</v>
      </c>
      <c r="D88" s="110"/>
      <c r="E88" s="110"/>
      <c r="F88" s="110"/>
      <c r="G88" s="110"/>
      <c r="H88" s="110"/>
      <c r="I88" s="51">
        <f>I42/12</f>
        <v>9.2592592592592587E-3</v>
      </c>
      <c r="J88" s="49">
        <f t="shared" ref="J88:J93" si="1">$J$87*I88</f>
        <v>0.22047474747474746</v>
      </c>
      <c r="K88" s="77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48" t="s">
        <v>72</v>
      </c>
      <c r="C89" s="110" t="s">
        <v>155</v>
      </c>
      <c r="D89" s="110"/>
      <c r="E89" s="110"/>
      <c r="F89" s="110"/>
      <c r="G89" s="110"/>
      <c r="H89" s="110"/>
      <c r="I89" s="51">
        <f>(5.96/30)*(1/12)</f>
        <v>1.6555555555555553E-2</v>
      </c>
      <c r="J89" s="49">
        <f t="shared" si="1"/>
        <v>0.39420884848484838</v>
      </c>
      <c r="K89" s="77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75</v>
      </c>
      <c r="C90" s="110" t="s">
        <v>156</v>
      </c>
      <c r="D90" s="110"/>
      <c r="E90" s="110"/>
      <c r="F90" s="110"/>
      <c r="G90" s="110"/>
      <c r="H90" s="110"/>
      <c r="I90" s="51">
        <f>(5/30)/12*0.015</f>
        <v>2.0833333333333332E-4</v>
      </c>
      <c r="J90" s="49">
        <f t="shared" si="1"/>
        <v>4.9606818181818181E-3</v>
      </c>
      <c r="K90" s="5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78</v>
      </c>
      <c r="C91" s="113" t="s">
        <v>157</v>
      </c>
      <c r="D91" s="113"/>
      <c r="E91" s="113"/>
      <c r="F91" s="113"/>
      <c r="G91" s="113"/>
      <c r="H91" s="113"/>
      <c r="I91" s="51">
        <f>(15/30)/12*0.0078</f>
        <v>3.2499999999999999E-4</v>
      </c>
      <c r="J91" s="49">
        <f t="shared" si="1"/>
        <v>7.7386636363636361E-3</v>
      </c>
      <c r="K91" s="5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48" t="s">
        <v>103</v>
      </c>
      <c r="C92" s="110" t="s">
        <v>158</v>
      </c>
      <c r="D92" s="110"/>
      <c r="E92" s="110"/>
      <c r="F92" s="110"/>
      <c r="G92" s="110"/>
      <c r="H92" s="110"/>
      <c r="I92" s="51">
        <f>(0.0144*0.1*0.4509*6/12)</f>
        <v>3.2464800000000003E-4</v>
      </c>
      <c r="J92" s="49">
        <f t="shared" si="1"/>
        <v>7.7302820683636366E-3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 x14ac:dyDescent="0.2">
      <c r="A93" s="36"/>
      <c r="B93" s="48" t="s">
        <v>119</v>
      </c>
      <c r="C93" s="114" t="s">
        <v>159</v>
      </c>
      <c r="D93" s="114"/>
      <c r="E93" s="114"/>
      <c r="F93" s="114"/>
      <c r="G93" s="114"/>
      <c r="H93" s="114"/>
      <c r="I93" s="51">
        <f>SUM(I88:I92)*I55</f>
        <v>9.0154050980740738E-3</v>
      </c>
      <c r="J93" s="49">
        <f t="shared" si="1"/>
        <v>0.2146682695370867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66"/>
      <c r="B94" s="106" t="s">
        <v>160</v>
      </c>
      <c r="C94" s="106"/>
      <c r="D94" s="106"/>
      <c r="E94" s="106"/>
      <c r="F94" s="106"/>
      <c r="G94" s="106"/>
      <c r="H94" s="106"/>
      <c r="I94" s="57">
        <f>SUM(I88:I93)</f>
        <v>3.5688201246222219E-2</v>
      </c>
      <c r="J94" s="52">
        <f>SUM(J88:J93)</f>
        <v>0.84978149301959172</v>
      </c>
      <c r="K94" s="53"/>
      <c r="L94" s="68"/>
      <c r="M94" s="68"/>
      <c r="N94" s="68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6.5" customHeight="1" x14ac:dyDescent="0.2">
      <c r="A95" s="36"/>
      <c r="B95" s="115"/>
      <c r="C95" s="115"/>
      <c r="D95" s="115"/>
      <c r="E95" s="115"/>
      <c r="F95" s="115"/>
      <c r="G95" s="115"/>
      <c r="H95" s="115"/>
      <c r="I95" s="115"/>
      <c r="J95" s="115"/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106" t="s">
        <v>161</v>
      </c>
      <c r="C96" s="106"/>
      <c r="D96" s="106"/>
      <c r="E96" s="106"/>
      <c r="F96" s="106"/>
      <c r="G96" s="106"/>
      <c r="H96" s="106"/>
      <c r="I96" s="48" t="s">
        <v>97</v>
      </c>
      <c r="J96" s="48" t="s">
        <v>98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107" t="s">
        <v>108</v>
      </c>
      <c r="C97" s="107"/>
      <c r="D97" s="107"/>
      <c r="E97" s="107"/>
      <c r="F97" s="107"/>
      <c r="G97" s="107"/>
      <c r="H97" s="107"/>
      <c r="I97" s="107"/>
      <c r="J97" s="78">
        <f>J35</f>
        <v>23.811272727272726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48" t="s">
        <v>70</v>
      </c>
      <c r="C98" s="110" t="s">
        <v>162</v>
      </c>
      <c r="D98" s="110"/>
      <c r="E98" s="110"/>
      <c r="F98" s="110"/>
      <c r="G98" s="110"/>
      <c r="H98" s="110"/>
      <c r="I98" s="51"/>
      <c r="J98" s="49">
        <v>0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 x14ac:dyDescent="0.2">
      <c r="A99" s="36"/>
      <c r="B99" s="106" t="s">
        <v>163</v>
      </c>
      <c r="C99" s="106"/>
      <c r="D99" s="106"/>
      <c r="E99" s="106"/>
      <c r="F99" s="106"/>
      <c r="G99" s="106"/>
      <c r="H99" s="106"/>
      <c r="I99" s="57"/>
      <c r="J99" s="52">
        <f>J98</f>
        <v>0</v>
      </c>
      <c r="K99" s="5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164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6"/>
      <c r="B102" s="106" t="s">
        <v>165</v>
      </c>
      <c r="C102" s="106"/>
      <c r="D102" s="106"/>
      <c r="E102" s="106"/>
      <c r="F102" s="106"/>
      <c r="G102" s="106"/>
      <c r="H102" s="106"/>
      <c r="I102" s="106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6"/>
      <c r="B103" s="48" t="s">
        <v>166</v>
      </c>
      <c r="C103" s="110" t="s">
        <v>155</v>
      </c>
      <c r="D103" s="110"/>
      <c r="E103" s="110"/>
      <c r="F103" s="110"/>
      <c r="G103" s="110"/>
      <c r="H103" s="110"/>
      <c r="I103" s="110"/>
      <c r="J103" s="49">
        <f>J94</f>
        <v>0.84978149301959172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167</v>
      </c>
      <c r="C104" s="110" t="s">
        <v>168</v>
      </c>
      <c r="D104" s="110"/>
      <c r="E104" s="110"/>
      <c r="F104" s="110"/>
      <c r="G104" s="110"/>
      <c r="H104" s="110"/>
      <c r="I104" s="110"/>
      <c r="J104" s="49">
        <f>J99</f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 x14ac:dyDescent="0.2">
      <c r="A105" s="66"/>
      <c r="B105" s="106" t="s">
        <v>169</v>
      </c>
      <c r="C105" s="106"/>
      <c r="D105" s="106"/>
      <c r="E105" s="106"/>
      <c r="F105" s="106"/>
      <c r="G105" s="106"/>
      <c r="H105" s="106"/>
      <c r="I105" s="106"/>
      <c r="J105" s="52">
        <f>SUM(J103:J104)</f>
        <v>0.84978149301959172</v>
      </c>
      <c r="K105" s="53"/>
      <c r="L105" s="68"/>
      <c r="M105" s="68"/>
      <c r="N105" s="68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6.5" customHeight="1" x14ac:dyDescent="0.2">
      <c r="A106" s="36"/>
      <c r="B106" s="79"/>
      <c r="C106" s="79"/>
      <c r="D106" s="79"/>
      <c r="E106" s="79"/>
      <c r="F106" s="79"/>
      <c r="G106" s="79"/>
      <c r="H106" s="79"/>
      <c r="I106" s="79"/>
      <c r="J106" s="79"/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6.5" customHeight="1" x14ac:dyDescent="0.2">
      <c r="A107" s="36"/>
      <c r="B107" s="79"/>
      <c r="C107" s="79"/>
      <c r="D107" s="79"/>
      <c r="E107" s="79"/>
      <c r="F107" s="79"/>
      <c r="G107" s="79"/>
      <c r="H107" s="79"/>
      <c r="I107" s="79"/>
      <c r="J107" s="79"/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 x14ac:dyDescent="0.2">
      <c r="A108" s="36"/>
      <c r="B108" s="109" t="s">
        <v>170</v>
      </c>
      <c r="C108" s="109"/>
      <c r="D108" s="109"/>
      <c r="E108" s="109"/>
      <c r="F108" s="109"/>
      <c r="G108" s="109"/>
      <c r="H108" s="109"/>
      <c r="I108" s="109"/>
      <c r="J108" s="109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 x14ac:dyDescent="0.2">
      <c r="A109" s="36"/>
      <c r="B109" s="48">
        <v>5</v>
      </c>
      <c r="C109" s="106" t="s">
        <v>171</v>
      </c>
      <c r="D109" s="106"/>
      <c r="E109" s="106"/>
      <c r="F109" s="106"/>
      <c r="G109" s="106"/>
      <c r="H109" s="106"/>
      <c r="I109" s="48"/>
      <c r="J109" s="48" t="s">
        <v>98</v>
      </c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48" t="s">
        <v>70</v>
      </c>
      <c r="C110" s="110" t="s">
        <v>172</v>
      </c>
      <c r="D110" s="110"/>
      <c r="E110" s="110"/>
      <c r="F110" s="110"/>
      <c r="G110" s="110"/>
      <c r="H110" s="110"/>
      <c r="I110" s="49"/>
      <c r="J110" s="49">
        <v>0</v>
      </c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 t="s">
        <v>72</v>
      </c>
      <c r="C111" s="110" t="s">
        <v>173</v>
      </c>
      <c r="D111" s="110"/>
      <c r="E111" s="110"/>
      <c r="F111" s="110"/>
      <c r="G111" s="110"/>
      <c r="H111" s="110"/>
      <c r="I111" s="80"/>
      <c r="J111" s="49">
        <v>0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81" t="s">
        <v>75</v>
      </c>
      <c r="C112" s="110" t="s">
        <v>174</v>
      </c>
      <c r="D112" s="110"/>
      <c r="E112" s="110"/>
      <c r="F112" s="110"/>
      <c r="G112" s="110"/>
      <c r="H112" s="110"/>
      <c r="I112" s="82"/>
      <c r="J112" s="49"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81" t="s">
        <v>78</v>
      </c>
      <c r="C113" s="110" t="s">
        <v>175</v>
      </c>
      <c r="D113" s="110"/>
      <c r="E113" s="110"/>
      <c r="F113" s="110"/>
      <c r="G113" s="110"/>
      <c r="H113" s="110"/>
      <c r="I113" s="82"/>
      <c r="J113" s="49">
        <v>0</v>
      </c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106" t="s">
        <v>176</v>
      </c>
      <c r="C114" s="106"/>
      <c r="D114" s="106"/>
      <c r="E114" s="106"/>
      <c r="F114" s="106"/>
      <c r="G114" s="106"/>
      <c r="H114" s="106"/>
      <c r="I114" s="83"/>
      <c r="J114" s="52">
        <f>SUM(J110:J113)</f>
        <v>0</v>
      </c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6.5" customHeight="1" x14ac:dyDescent="0.2">
      <c r="A115" s="36"/>
      <c r="B115" s="111"/>
      <c r="C115" s="111"/>
      <c r="D115" s="111"/>
      <c r="E115" s="111"/>
      <c r="F115" s="111"/>
      <c r="G115" s="111"/>
      <c r="H115" s="111"/>
      <c r="I115" s="111"/>
      <c r="J115" s="111"/>
      <c r="K115" s="3"/>
      <c r="L115" s="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6.5" customHeight="1" x14ac:dyDescent="0.2">
      <c r="A116" s="36"/>
      <c r="B116" s="79"/>
      <c r="C116" s="79"/>
      <c r="D116" s="79"/>
      <c r="E116" s="79"/>
      <c r="F116" s="79"/>
      <c r="G116" s="79"/>
      <c r="H116" s="79"/>
      <c r="I116" s="79"/>
      <c r="J116" s="79"/>
      <c r="K116" s="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109" t="s">
        <v>177</v>
      </c>
      <c r="C117" s="109"/>
      <c r="D117" s="109"/>
      <c r="E117" s="109"/>
      <c r="F117" s="109"/>
      <c r="G117" s="109"/>
      <c r="H117" s="109"/>
      <c r="I117" s="109"/>
      <c r="J117" s="109"/>
      <c r="K117" s="53"/>
      <c r="L117" s="77"/>
      <c r="M117" s="77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>
        <v>6</v>
      </c>
      <c r="C118" s="106" t="s">
        <v>178</v>
      </c>
      <c r="D118" s="106"/>
      <c r="E118" s="106"/>
      <c r="F118" s="106"/>
      <c r="G118" s="106"/>
      <c r="H118" s="106"/>
      <c r="I118" s="48" t="s">
        <v>97</v>
      </c>
      <c r="J118" s="48" t="s">
        <v>98</v>
      </c>
      <c r="K118" s="53"/>
      <c r="L118" s="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6"/>
      <c r="B119" s="48" t="s">
        <v>70</v>
      </c>
      <c r="C119" s="110" t="s">
        <v>179</v>
      </c>
      <c r="D119" s="110"/>
      <c r="E119" s="110"/>
      <c r="F119" s="110"/>
      <c r="G119" s="110"/>
      <c r="H119" s="110"/>
      <c r="I119" s="63">
        <v>0</v>
      </c>
      <c r="J119" s="49">
        <f>J136*I119</f>
        <v>0</v>
      </c>
      <c r="K119" s="84"/>
      <c r="L119" s="39"/>
      <c r="M119" s="39"/>
      <c r="N119" s="5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 t="s">
        <v>72</v>
      </c>
      <c r="C120" s="110" t="s">
        <v>180</v>
      </c>
      <c r="D120" s="110"/>
      <c r="E120" s="110"/>
      <c r="F120" s="110"/>
      <c r="G120" s="110"/>
      <c r="H120" s="110"/>
      <c r="I120" s="63">
        <v>0</v>
      </c>
      <c r="J120" s="49">
        <f>(J136+J119)*I120</f>
        <v>0</v>
      </c>
      <c r="K120" s="84"/>
      <c r="L120" s="39"/>
      <c r="M120" s="39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 x14ac:dyDescent="0.2">
      <c r="A121" s="36"/>
      <c r="B121" s="48" t="s">
        <v>75</v>
      </c>
      <c r="C121" s="106" t="s">
        <v>181</v>
      </c>
      <c r="D121" s="106"/>
      <c r="E121" s="106"/>
      <c r="F121" s="106"/>
      <c r="G121" s="106"/>
      <c r="H121" s="106"/>
      <c r="I121" s="51"/>
      <c r="J121" s="49"/>
      <c r="K121" s="39"/>
      <c r="L121" s="39"/>
      <c r="M121" s="39"/>
      <c r="N121" s="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182</v>
      </c>
      <c r="C122" s="110" t="s">
        <v>183</v>
      </c>
      <c r="D122" s="110"/>
      <c r="E122" s="110"/>
      <c r="F122" s="110"/>
      <c r="G122" s="110"/>
      <c r="H122" s="110"/>
      <c r="I122" s="63">
        <v>0</v>
      </c>
      <c r="J122" s="49">
        <f>(($J$136+$J$119+$J$120)/(1-($I$122+$I$123+$I$124))*I122)</f>
        <v>0</v>
      </c>
      <c r="K122" s="84"/>
      <c r="L122" s="5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184</v>
      </c>
      <c r="C123" s="110" t="s">
        <v>185</v>
      </c>
      <c r="D123" s="110"/>
      <c r="E123" s="110"/>
      <c r="F123" s="110"/>
      <c r="G123" s="110"/>
      <c r="H123" s="110"/>
      <c r="I123" s="63">
        <v>0</v>
      </c>
      <c r="J123" s="49">
        <f>(($J$136+$J$119+$J$120)/(1-($I$122+$I$123+$I$124))*I123)</f>
        <v>0</v>
      </c>
      <c r="K123" s="53"/>
      <c r="L123" s="5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186</v>
      </c>
      <c r="C124" s="110" t="s">
        <v>187</v>
      </c>
      <c r="D124" s="110"/>
      <c r="E124" s="110"/>
      <c r="F124" s="110"/>
      <c r="G124" s="110"/>
      <c r="H124" s="110"/>
      <c r="I124" s="51">
        <v>0.03</v>
      </c>
      <c r="J124" s="49">
        <f>(($J$136+$J$119+$J$120)/(1-($I$122+$I$123+$I$124))*I124)</f>
        <v>1.2492607811336893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78</v>
      </c>
      <c r="C125" s="137" t="s">
        <v>175</v>
      </c>
      <c r="D125" s="137"/>
      <c r="E125" s="137"/>
      <c r="F125" s="137"/>
      <c r="G125" s="137"/>
      <c r="H125" s="137"/>
      <c r="I125" s="131"/>
      <c r="J125" s="128"/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106" t="s">
        <v>188</v>
      </c>
      <c r="C126" s="106"/>
      <c r="D126" s="106"/>
      <c r="E126" s="106"/>
      <c r="F126" s="106"/>
      <c r="G126" s="106"/>
      <c r="H126" s="106"/>
      <c r="I126" s="85">
        <f>SUM(I119:I125)</f>
        <v>0.03</v>
      </c>
      <c r="J126" s="52">
        <f>(SUM(J119:J125))</f>
        <v>1.2492607811336893</v>
      </c>
      <c r="K126" s="53"/>
      <c r="L126" s="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54"/>
      <c r="C127" s="54"/>
      <c r="D127" s="54"/>
      <c r="E127" s="54"/>
      <c r="F127" s="54"/>
      <c r="G127" s="54"/>
      <c r="H127" s="54"/>
      <c r="I127" s="86"/>
      <c r="J127" s="56"/>
      <c r="K127" s="53"/>
      <c r="L127" s="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54"/>
      <c r="C128" s="54"/>
      <c r="D128" s="54"/>
      <c r="E128" s="54"/>
      <c r="F128" s="54"/>
      <c r="G128" s="54"/>
      <c r="H128" s="54"/>
      <c r="I128" s="86"/>
      <c r="J128" s="56"/>
      <c r="K128" s="5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109" t="s">
        <v>189</v>
      </c>
      <c r="C129" s="109"/>
      <c r="D129" s="109"/>
      <c r="E129" s="109"/>
      <c r="F129" s="109"/>
      <c r="G129" s="109"/>
      <c r="H129" s="109"/>
      <c r="I129" s="109"/>
      <c r="J129" s="109"/>
      <c r="K129" s="3"/>
      <c r="L129" s="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106" t="s">
        <v>190</v>
      </c>
      <c r="C130" s="106"/>
      <c r="D130" s="106"/>
      <c r="E130" s="106"/>
      <c r="F130" s="106"/>
      <c r="G130" s="106"/>
      <c r="H130" s="106"/>
      <c r="I130" s="106"/>
      <c r="J130" s="48" t="s">
        <v>98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48" t="s">
        <v>70</v>
      </c>
      <c r="C131" s="110" t="str">
        <f>B21</f>
        <v>MÓDULO 1 - COMPOSIÇÃO DA REMUNERAÇÃO</v>
      </c>
      <c r="D131" s="110"/>
      <c r="E131" s="110"/>
      <c r="F131" s="110"/>
      <c r="G131" s="110"/>
      <c r="H131" s="110"/>
      <c r="I131" s="110"/>
      <c r="J131" s="49">
        <f>J35</f>
        <v>23.811272727272726</v>
      </c>
      <c r="K131" s="53"/>
      <c r="L131" s="5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6"/>
      <c r="B132" s="48" t="s">
        <v>72</v>
      </c>
      <c r="C132" s="110" t="str">
        <f>B38</f>
        <v>MÓDULO 2 – ENCARGOS E BENEFÍCIOS ANUAIS, MENSAIS E DIÁRIOS</v>
      </c>
      <c r="D132" s="110"/>
      <c r="E132" s="110"/>
      <c r="F132" s="110"/>
      <c r="G132" s="110"/>
      <c r="H132" s="110"/>
      <c r="I132" s="110"/>
      <c r="J132" s="49">
        <f>J71</f>
        <v>14.243109636363636</v>
      </c>
      <c r="K132" s="3"/>
      <c r="L132" s="5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75</v>
      </c>
      <c r="C133" s="110" t="str">
        <f>B74</f>
        <v>MÓDULO 3 – PROVISÃO PARA RESCISÃO</v>
      </c>
      <c r="D133" s="110"/>
      <c r="E133" s="110"/>
      <c r="F133" s="110"/>
      <c r="G133" s="110"/>
      <c r="H133" s="110"/>
      <c r="I133" s="110"/>
      <c r="J133" s="49">
        <f>J82</f>
        <v>1.4886013999999999</v>
      </c>
      <c r="K133" s="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 x14ac:dyDescent="0.2">
      <c r="A134" s="36"/>
      <c r="B134" s="48" t="s">
        <v>78</v>
      </c>
      <c r="C134" s="110" t="str">
        <f>B85</f>
        <v>MÓDULO 4 – CUSTO DE REPOSIÇÃO DO PROFISSIONAL AUSENTE</v>
      </c>
      <c r="D134" s="110"/>
      <c r="E134" s="110"/>
      <c r="F134" s="110"/>
      <c r="G134" s="110"/>
      <c r="H134" s="110"/>
      <c r="I134" s="110"/>
      <c r="J134" s="49">
        <f>J105</f>
        <v>0.84978149301959172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 t="s">
        <v>103</v>
      </c>
      <c r="C135" s="110" t="str">
        <f>B108</f>
        <v>MÓDULO 5 – INSUMOS DIVERSOS</v>
      </c>
      <c r="D135" s="110"/>
      <c r="E135" s="110"/>
      <c r="F135" s="110"/>
      <c r="G135" s="110"/>
      <c r="H135" s="110"/>
      <c r="I135" s="110"/>
      <c r="J135" s="49">
        <f>J114</f>
        <v>0</v>
      </c>
      <c r="K135" s="3"/>
      <c r="L135" s="5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48"/>
      <c r="C136" s="106" t="s">
        <v>191</v>
      </c>
      <c r="D136" s="106"/>
      <c r="E136" s="106"/>
      <c r="F136" s="106"/>
      <c r="G136" s="106"/>
      <c r="H136" s="106"/>
      <c r="I136" s="106"/>
      <c r="J136" s="52">
        <f>(SUM(J131:J135))</f>
        <v>40.392765256655956</v>
      </c>
      <c r="K136" s="3"/>
      <c r="L136" s="5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48" t="s">
        <v>119</v>
      </c>
      <c r="C137" s="110" t="str">
        <f>B117</f>
        <v>MÓDULO 6 – CUSTOS INDIRETOS, TRIBUTOS E LUCRO</v>
      </c>
      <c r="D137" s="110"/>
      <c r="E137" s="110"/>
      <c r="F137" s="110"/>
      <c r="G137" s="110"/>
      <c r="H137" s="110"/>
      <c r="I137" s="110"/>
      <c r="J137" s="49">
        <f>J126</f>
        <v>1.2492607811336893</v>
      </c>
      <c r="K137" s="3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6" t="s">
        <v>198</v>
      </c>
      <c r="C138" s="106"/>
      <c r="D138" s="106"/>
      <c r="E138" s="106"/>
      <c r="F138" s="106"/>
      <c r="G138" s="106"/>
      <c r="H138" s="106"/>
      <c r="I138" s="106"/>
      <c r="J138" s="52">
        <f>(SUM(J136:J137))</f>
        <v>41.642026037789648</v>
      </c>
      <c r="K138" s="3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48"/>
      <c r="C139" s="107" t="s">
        <v>199</v>
      </c>
      <c r="D139" s="107"/>
      <c r="E139" s="107"/>
      <c r="F139" s="107"/>
      <c r="G139" s="107"/>
      <c r="H139" s="107"/>
      <c r="I139" s="81">
        <v>24</v>
      </c>
      <c r="J139" s="52">
        <f>J138*I139</f>
        <v>999.40862490695156</v>
      </c>
      <c r="K139" s="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39"/>
      <c r="C140" s="39"/>
      <c r="D140" s="39"/>
      <c r="E140" s="39"/>
      <c r="F140" s="39"/>
      <c r="G140" s="39"/>
      <c r="H140" s="39"/>
      <c r="I140" s="39"/>
      <c r="J140" s="87" t="s">
        <v>194</v>
      </c>
      <c r="K140" s="53"/>
      <c r="L140" s="53"/>
      <c r="M140" s="5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6"/>
      <c r="B141" s="39"/>
      <c r="C141" s="39"/>
      <c r="D141" s="39"/>
      <c r="E141" s="39"/>
      <c r="F141" s="39"/>
      <c r="G141" s="39"/>
      <c r="H141" s="39"/>
      <c r="I141" s="54"/>
      <c r="J141" s="55">
        <f>J138/J35</f>
        <v>1.748836633587171</v>
      </c>
      <c r="K141" s="53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</sheetData>
  <sheetProtection algorithmName="SHA-512" hashValue="6AnAQFOwh8gXj/qjc1vmHudOGeqjE5I8mowI6yGyenHD5hyrbi7nkm1XLKUKtj5isWSE9nQzqthkYxkc+79V6Q==" saltValue="iz+kdluFpm1b/6UnWy0PVw==" spinCount="100000" sheet="1" objects="1" scenarios="1"/>
  <mergeCells count="128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I35"/>
    <mergeCell ref="B38:J38"/>
    <mergeCell ref="B39:H39"/>
    <mergeCell ref="B40:I40"/>
    <mergeCell ref="C41:H41"/>
    <mergeCell ref="C42:H42"/>
    <mergeCell ref="B43:H43"/>
    <mergeCell ref="B45:H45"/>
    <mergeCell ref="B46:I46"/>
    <mergeCell ref="C47:H47"/>
    <mergeCell ref="C48:H48"/>
    <mergeCell ref="C49:H49"/>
    <mergeCell ref="C50:H50"/>
    <mergeCell ref="C51:H51"/>
    <mergeCell ref="C52:H52"/>
    <mergeCell ref="C53:H53"/>
    <mergeCell ref="C54:H54"/>
    <mergeCell ref="B55:H55"/>
    <mergeCell ref="B57:H57"/>
    <mergeCell ref="C58:H58"/>
    <mergeCell ref="C59:H59"/>
    <mergeCell ref="C60:H60"/>
    <mergeCell ref="C61:H61"/>
    <mergeCell ref="C62:H62"/>
    <mergeCell ref="C63:H63"/>
    <mergeCell ref="B64:I64"/>
    <mergeCell ref="B66:J66"/>
    <mergeCell ref="B67:I67"/>
    <mergeCell ref="C68:I68"/>
    <mergeCell ref="C69:I69"/>
    <mergeCell ref="C70:I70"/>
    <mergeCell ref="B71:I71"/>
    <mergeCell ref="B72:J72"/>
    <mergeCell ref="B74:J74"/>
    <mergeCell ref="C75:H75"/>
    <mergeCell ref="B76:I76"/>
    <mergeCell ref="C77:H77"/>
    <mergeCell ref="C78:H78"/>
    <mergeCell ref="C79:H79"/>
    <mergeCell ref="C80:H80"/>
    <mergeCell ref="C81:H81"/>
    <mergeCell ref="B82:H82"/>
    <mergeCell ref="B83:J83"/>
    <mergeCell ref="B85:J85"/>
    <mergeCell ref="B86:H86"/>
    <mergeCell ref="B87:I87"/>
    <mergeCell ref="C88:H88"/>
    <mergeCell ref="C89:H89"/>
    <mergeCell ref="C90:H90"/>
    <mergeCell ref="C91:H91"/>
    <mergeCell ref="C92:H92"/>
    <mergeCell ref="C93:H93"/>
    <mergeCell ref="B94:H94"/>
    <mergeCell ref="B95:J95"/>
    <mergeCell ref="B96:H96"/>
    <mergeCell ref="B97:I97"/>
    <mergeCell ref="C98:H98"/>
    <mergeCell ref="B99:H99"/>
    <mergeCell ref="B101:J101"/>
    <mergeCell ref="B102:I102"/>
    <mergeCell ref="C103:I103"/>
    <mergeCell ref="C104:I104"/>
    <mergeCell ref="B105:I105"/>
    <mergeCell ref="B108:J108"/>
    <mergeCell ref="C109:H109"/>
    <mergeCell ref="C110:H110"/>
    <mergeCell ref="C111:H111"/>
    <mergeCell ref="C112:H112"/>
    <mergeCell ref="C113:H113"/>
    <mergeCell ref="B114:H114"/>
    <mergeCell ref="B115:J115"/>
    <mergeCell ref="B117:J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B126:H126"/>
    <mergeCell ref="B129:J129"/>
    <mergeCell ref="B130:I130"/>
    <mergeCell ref="C131:I131"/>
    <mergeCell ref="C132:I132"/>
    <mergeCell ref="C133:I133"/>
    <mergeCell ref="C134:I134"/>
    <mergeCell ref="C135:I135"/>
    <mergeCell ref="C136:I136"/>
    <mergeCell ref="C137:I137"/>
    <mergeCell ref="B138:I138"/>
    <mergeCell ref="C139:H139"/>
  </mergeCells>
  <pageMargins left="0.196527777777778" right="0" top="0.75" bottom="0.75" header="0" footer="0"/>
  <pageSetup paperSize="9" scale="55" firstPageNumber="0" orientation="portrait" horizontalDpi="300" verticalDpi="300" r:id="rId1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zoomScaleNormal="100" workbookViewId="0">
      <selection activeCell="J3" sqref="J3"/>
    </sheetView>
  </sheetViews>
  <sheetFormatPr defaultColWidth="14.42578125" defaultRowHeight="12.75" x14ac:dyDescent="0.2"/>
  <cols>
    <col min="1" max="1" width="5.140625" customWidth="1"/>
    <col min="2" max="2" width="11.42578125" customWidth="1"/>
    <col min="3" max="3" width="16.42578125" customWidth="1"/>
    <col min="4" max="9" width="11.42578125" customWidth="1"/>
    <col min="10" max="10" width="28.5703125" customWidth="1"/>
    <col min="11" max="26" width="11.4257812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214</v>
      </c>
      <c r="C10" s="118"/>
      <c r="D10" s="110" t="s">
        <v>2</v>
      </c>
      <c r="E10" s="110"/>
      <c r="F10" s="118">
        <v>1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Eletricista – Ad. Not. s/ HE em DSR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88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196</v>
      </c>
      <c r="D15" s="110"/>
      <c r="E15" s="110"/>
      <c r="F15" s="110"/>
      <c r="G15" s="110"/>
      <c r="H15" s="110"/>
      <c r="I15" s="110"/>
      <c r="J15" s="42">
        <f>Eletricista!J23+Eletricista!J24</f>
        <v>2277.6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.7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/>
      <c r="D23" s="110"/>
      <c r="E23" s="110"/>
      <c r="F23" s="110"/>
      <c r="G23" s="110"/>
      <c r="H23" s="110"/>
      <c r="I23" s="125"/>
      <c r="J23" s="128">
        <v>0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/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/>
      <c r="D25" s="110"/>
      <c r="E25" s="110"/>
      <c r="F25" s="110"/>
      <c r="G25" s="110"/>
      <c r="H25" s="110"/>
      <c r="I25" s="129"/>
      <c r="J25" s="128">
        <f>998*I25</f>
        <v>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/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/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48" t="s">
        <v>119</v>
      </c>
      <c r="C28" s="110"/>
      <c r="D28" s="110"/>
      <c r="E28" s="110"/>
      <c r="F28" s="110"/>
      <c r="G28" s="110"/>
      <c r="H28" s="110"/>
      <c r="I28" s="131"/>
      <c r="J28" s="128">
        <v>0</v>
      </c>
      <c r="K28" s="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48" t="s">
        <v>121</v>
      </c>
      <c r="C29" s="110"/>
      <c r="D29" s="110"/>
      <c r="E29" s="110"/>
      <c r="F29" s="110"/>
      <c r="G29" s="110"/>
      <c r="H29" s="110"/>
      <c r="I29" s="131"/>
      <c r="J29" s="128">
        <v>0</v>
      </c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48" t="s">
        <v>123</v>
      </c>
      <c r="C30" s="110"/>
      <c r="D30" s="110"/>
      <c r="E30" s="110"/>
      <c r="F30" s="110"/>
      <c r="G30" s="110"/>
      <c r="H30" s="110"/>
      <c r="I30" s="131"/>
      <c r="J30" s="128">
        <v>0</v>
      </c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48" t="s">
        <v>204</v>
      </c>
      <c r="C31" s="110"/>
      <c r="D31" s="110"/>
      <c r="E31" s="110"/>
      <c r="F31" s="110"/>
      <c r="G31" s="110"/>
      <c r="H31" s="110"/>
      <c r="I31" s="131"/>
      <c r="J31" s="128">
        <v>0</v>
      </c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48" t="s">
        <v>207</v>
      </c>
      <c r="C32" s="110"/>
      <c r="D32" s="110"/>
      <c r="E32" s="110"/>
      <c r="F32" s="110"/>
      <c r="G32" s="110"/>
      <c r="H32" s="110"/>
      <c r="I32" s="131"/>
      <c r="J32" s="128">
        <v>0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48" t="s">
        <v>210</v>
      </c>
      <c r="C33" s="110"/>
      <c r="D33" s="110"/>
      <c r="E33" s="110"/>
      <c r="F33" s="110"/>
      <c r="G33" s="110"/>
      <c r="H33" s="110"/>
      <c r="I33" s="131"/>
      <c r="J33" s="128">
        <v>0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212</v>
      </c>
      <c r="C34" s="110"/>
      <c r="D34" s="110"/>
      <c r="E34" s="110"/>
      <c r="F34" s="110"/>
      <c r="G34" s="110"/>
      <c r="H34" s="110"/>
      <c r="I34" s="131"/>
      <c r="J34" s="128">
        <v>0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215</v>
      </c>
      <c r="C35" s="110" t="s">
        <v>216</v>
      </c>
      <c r="D35" s="110"/>
      <c r="E35" s="110"/>
      <c r="F35" s="110"/>
      <c r="G35" s="110"/>
      <c r="H35" s="110"/>
      <c r="I35" s="131"/>
      <c r="J35" s="128">
        <f>(((J15/220)*(60/52.5)*2)*0.2)</f>
        <v>4.7326753246753244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48" t="s">
        <v>217</v>
      </c>
      <c r="C36" s="110" t="s">
        <v>218</v>
      </c>
      <c r="D36" s="110"/>
      <c r="E36" s="110"/>
      <c r="F36" s="110"/>
      <c r="G36" s="110"/>
      <c r="H36" s="110"/>
      <c r="I36" s="131"/>
      <c r="J36" s="128">
        <f>((((1/26.09)*4.35)*(J15*2)/220)*0.2)</f>
        <v>0.69044635701592383</v>
      </c>
      <c r="K36" s="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106" t="s">
        <v>105</v>
      </c>
      <c r="C37" s="106"/>
      <c r="D37" s="106"/>
      <c r="E37" s="106"/>
      <c r="F37" s="106"/>
      <c r="G37" s="106"/>
      <c r="H37" s="106"/>
      <c r="I37" s="106"/>
      <c r="J37" s="52">
        <f>SUM(J23:J36)</f>
        <v>5.4231216816912484</v>
      </c>
      <c r="K37" s="5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54"/>
      <c r="C38" s="54"/>
      <c r="D38" s="54"/>
      <c r="E38" s="54"/>
      <c r="F38" s="54"/>
      <c r="G38" s="54"/>
      <c r="H38" s="54"/>
      <c r="I38" s="54"/>
      <c r="J38" s="55"/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54"/>
      <c r="C39" s="54"/>
      <c r="D39" s="54"/>
      <c r="E39" s="54"/>
      <c r="F39" s="54"/>
      <c r="G39" s="54"/>
      <c r="H39" s="54"/>
      <c r="I39" s="54"/>
      <c r="J39" s="55"/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109" t="s">
        <v>106</v>
      </c>
      <c r="C40" s="109"/>
      <c r="D40" s="109"/>
      <c r="E40" s="109"/>
      <c r="F40" s="109"/>
      <c r="G40" s="109"/>
      <c r="H40" s="109"/>
      <c r="I40" s="109"/>
      <c r="J40" s="109"/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106" t="s">
        <v>107</v>
      </c>
      <c r="C41" s="106"/>
      <c r="D41" s="106"/>
      <c r="E41" s="106"/>
      <c r="F41" s="106"/>
      <c r="G41" s="106"/>
      <c r="H41" s="106"/>
      <c r="I41" s="48" t="s">
        <v>97</v>
      </c>
      <c r="J41" s="48" t="s">
        <v>98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106" t="s">
        <v>108</v>
      </c>
      <c r="C42" s="106"/>
      <c r="D42" s="106"/>
      <c r="E42" s="106"/>
      <c r="F42" s="106"/>
      <c r="G42" s="106"/>
      <c r="H42" s="106"/>
      <c r="I42" s="106"/>
      <c r="J42" s="56">
        <f>J37</f>
        <v>5.4231216816912484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70</v>
      </c>
      <c r="C43" s="110" t="s">
        <v>109</v>
      </c>
      <c r="D43" s="110"/>
      <c r="E43" s="110"/>
      <c r="F43" s="110"/>
      <c r="G43" s="110"/>
      <c r="H43" s="110"/>
      <c r="I43" s="51">
        <f>1/12</f>
        <v>8.3333333333333329E-2</v>
      </c>
      <c r="J43" s="49">
        <f>$J$42*I43</f>
        <v>0.451926806807604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48" t="s">
        <v>72</v>
      </c>
      <c r="C44" s="110" t="s">
        <v>110</v>
      </c>
      <c r="D44" s="110"/>
      <c r="E44" s="110"/>
      <c r="F44" s="110"/>
      <c r="G44" s="110"/>
      <c r="H44" s="110"/>
      <c r="I44" s="51">
        <f>((1/12)+(1/12)/3)</f>
        <v>0.1111111111111111</v>
      </c>
      <c r="J44" s="49">
        <f>$J$42*I44</f>
        <v>0.60256907574347196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106" t="s">
        <v>111</v>
      </c>
      <c r="C45" s="106"/>
      <c r="D45" s="106"/>
      <c r="E45" s="106"/>
      <c r="F45" s="106"/>
      <c r="G45" s="106"/>
      <c r="H45" s="106"/>
      <c r="I45" s="57">
        <f>I43+I44</f>
        <v>0.19444444444444442</v>
      </c>
      <c r="J45" s="52">
        <f>SUM(J43:J44)</f>
        <v>1.054495882551076</v>
      </c>
      <c r="K45" s="5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58"/>
      <c r="C46" s="59"/>
      <c r="D46" s="59"/>
      <c r="E46" s="59"/>
      <c r="F46" s="59"/>
      <c r="G46" s="59"/>
      <c r="H46" s="59"/>
      <c r="I46" s="60"/>
      <c r="J46" s="61"/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106" t="s">
        <v>112</v>
      </c>
      <c r="C47" s="106"/>
      <c r="D47" s="106"/>
      <c r="E47" s="106"/>
      <c r="F47" s="106"/>
      <c r="G47" s="106"/>
      <c r="H47" s="106"/>
      <c r="I47" s="48" t="s">
        <v>97</v>
      </c>
      <c r="J47" s="48" t="s">
        <v>98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113</v>
      </c>
      <c r="C48" s="106"/>
      <c r="D48" s="106"/>
      <c r="E48" s="106"/>
      <c r="F48" s="106"/>
      <c r="G48" s="106"/>
      <c r="H48" s="106"/>
      <c r="I48" s="106"/>
      <c r="J48" s="62">
        <f>J37+J45</f>
        <v>6.4776175642423244</v>
      </c>
      <c r="K48" s="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48" t="s">
        <v>70</v>
      </c>
      <c r="C49" s="110" t="s">
        <v>114</v>
      </c>
      <c r="D49" s="110"/>
      <c r="E49" s="110"/>
      <c r="F49" s="110"/>
      <c r="G49" s="110"/>
      <c r="H49" s="110"/>
      <c r="I49" s="51">
        <v>0.2</v>
      </c>
      <c r="J49" s="49">
        <f t="shared" ref="J49:J56" si="0">$J$48*I49</f>
        <v>1.295523512848465</v>
      </c>
      <c r="K49" s="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48" t="s">
        <v>72</v>
      </c>
      <c r="C50" s="110" t="s">
        <v>115</v>
      </c>
      <c r="D50" s="110"/>
      <c r="E50" s="110"/>
      <c r="F50" s="110"/>
      <c r="G50" s="110"/>
      <c r="H50" s="110"/>
      <c r="I50" s="51">
        <v>2.5000000000000001E-2</v>
      </c>
      <c r="J50" s="49">
        <f t="shared" si="0"/>
        <v>0.16194043910605813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 x14ac:dyDescent="0.2">
      <c r="A51" s="36"/>
      <c r="B51" s="48" t="s">
        <v>75</v>
      </c>
      <c r="C51" s="110" t="s">
        <v>116</v>
      </c>
      <c r="D51" s="110"/>
      <c r="E51" s="110"/>
      <c r="F51" s="110"/>
      <c r="G51" s="110"/>
      <c r="H51" s="110"/>
      <c r="I51" s="63">
        <v>0</v>
      </c>
      <c r="J51" s="49">
        <f t="shared" si="0"/>
        <v>0</v>
      </c>
      <c r="K51" s="3"/>
      <c r="L51" s="3"/>
      <c r="M51" s="3"/>
      <c r="N51" s="3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6"/>
      <c r="B52" s="48" t="s">
        <v>78</v>
      </c>
      <c r="C52" s="110" t="s">
        <v>117</v>
      </c>
      <c r="D52" s="110"/>
      <c r="E52" s="110"/>
      <c r="F52" s="110"/>
      <c r="G52" s="110"/>
      <c r="H52" s="110"/>
      <c r="I52" s="51">
        <v>1.4999999999999999E-2</v>
      </c>
      <c r="J52" s="49">
        <f t="shared" si="0"/>
        <v>9.7164263463634867E-2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103</v>
      </c>
      <c r="C53" s="110" t="s">
        <v>118</v>
      </c>
      <c r="D53" s="110"/>
      <c r="E53" s="110"/>
      <c r="F53" s="110"/>
      <c r="G53" s="110"/>
      <c r="H53" s="110"/>
      <c r="I53" s="51">
        <v>0.01</v>
      </c>
      <c r="J53" s="49">
        <f t="shared" si="0"/>
        <v>6.4776175642423245E-2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119</v>
      </c>
      <c r="C54" s="110" t="s">
        <v>120</v>
      </c>
      <c r="D54" s="110"/>
      <c r="E54" s="110"/>
      <c r="F54" s="110"/>
      <c r="G54" s="110"/>
      <c r="H54" s="110"/>
      <c r="I54" s="51">
        <v>6.0000000000000001E-3</v>
      </c>
      <c r="J54" s="49">
        <f t="shared" si="0"/>
        <v>3.8865705385453947E-2</v>
      </c>
      <c r="K54" s="3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121</v>
      </c>
      <c r="C55" s="110" t="s">
        <v>122</v>
      </c>
      <c r="D55" s="110"/>
      <c r="E55" s="110"/>
      <c r="F55" s="110"/>
      <c r="G55" s="110"/>
      <c r="H55" s="110"/>
      <c r="I55" s="51">
        <v>2E-3</v>
      </c>
      <c r="J55" s="49">
        <f t="shared" si="0"/>
        <v>1.2955235128484649E-2</v>
      </c>
      <c r="K55" s="3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123</v>
      </c>
      <c r="C56" s="110" t="s">
        <v>124</v>
      </c>
      <c r="D56" s="110"/>
      <c r="E56" s="110"/>
      <c r="F56" s="110"/>
      <c r="G56" s="110"/>
      <c r="H56" s="110"/>
      <c r="I56" s="51">
        <v>0.08</v>
      </c>
      <c r="J56" s="49">
        <f t="shared" si="0"/>
        <v>0.51820940513938596</v>
      </c>
      <c r="K56" s="3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125</v>
      </c>
      <c r="C57" s="106"/>
      <c r="D57" s="106"/>
      <c r="E57" s="106"/>
      <c r="F57" s="106"/>
      <c r="G57" s="106"/>
      <c r="H57" s="106"/>
      <c r="I57" s="57">
        <f>SUM(I49:I56)</f>
        <v>0.33800000000000002</v>
      </c>
      <c r="J57" s="52">
        <f>SUM(J49:J56)</f>
        <v>2.1894347367139062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5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6"/>
      <c r="B59" s="106" t="s">
        <v>126</v>
      </c>
      <c r="C59" s="106"/>
      <c r="D59" s="106"/>
      <c r="E59" s="106"/>
      <c r="F59" s="106"/>
      <c r="G59" s="106"/>
      <c r="H59" s="106"/>
      <c r="I59" s="57"/>
      <c r="J59" s="48" t="s">
        <v>98</v>
      </c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66"/>
      <c r="B60" s="48" t="s">
        <v>70</v>
      </c>
      <c r="C60" s="110" t="s">
        <v>127</v>
      </c>
      <c r="D60" s="110"/>
      <c r="E60" s="110"/>
      <c r="F60" s="110"/>
      <c r="G60" s="110"/>
      <c r="H60" s="110"/>
      <c r="I60" s="132"/>
      <c r="J60" s="128">
        <v>0</v>
      </c>
      <c r="K60" s="68"/>
      <c r="L60" s="68"/>
      <c r="M60" s="68"/>
      <c r="N60" s="68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4.25" customHeight="1" x14ac:dyDescent="0.2">
      <c r="A61" s="36"/>
      <c r="B61" s="48" t="s">
        <v>72</v>
      </c>
      <c r="C61" s="110" t="s">
        <v>128</v>
      </c>
      <c r="D61" s="110"/>
      <c r="E61" s="110"/>
      <c r="F61" s="110"/>
      <c r="G61" s="110"/>
      <c r="H61" s="110"/>
      <c r="I61" s="128"/>
      <c r="J61" s="128">
        <v>0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75</v>
      </c>
      <c r="C62" s="110" t="s">
        <v>129</v>
      </c>
      <c r="D62" s="110"/>
      <c r="E62" s="110"/>
      <c r="F62" s="110"/>
      <c r="G62" s="110"/>
      <c r="H62" s="110"/>
      <c r="I62" s="128"/>
      <c r="J62" s="128">
        <v>0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78</v>
      </c>
      <c r="C63" s="110" t="s">
        <v>130</v>
      </c>
      <c r="D63" s="110"/>
      <c r="E63" s="110"/>
      <c r="F63" s="110"/>
      <c r="G63" s="110"/>
      <c r="H63" s="110"/>
      <c r="I63" s="133"/>
      <c r="J63" s="133">
        <v>0</v>
      </c>
      <c r="K63" s="70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36"/>
      <c r="B64" s="48" t="s">
        <v>103</v>
      </c>
      <c r="C64" s="110" t="s">
        <v>131</v>
      </c>
      <c r="D64" s="110"/>
      <c r="E64" s="110"/>
      <c r="F64" s="110"/>
      <c r="G64" s="110"/>
      <c r="H64" s="110"/>
      <c r="I64" s="133">
        <v>0</v>
      </c>
      <c r="J64" s="133">
        <v>0</v>
      </c>
      <c r="K64" s="71"/>
      <c r="L64" s="3"/>
      <c r="M64" s="3"/>
      <c r="N64" s="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 x14ac:dyDescent="0.2">
      <c r="A65" s="36"/>
      <c r="B65" s="48" t="s">
        <v>119</v>
      </c>
      <c r="C65" s="110" t="s">
        <v>132</v>
      </c>
      <c r="D65" s="110"/>
      <c r="E65" s="110"/>
      <c r="F65" s="110"/>
      <c r="G65" s="110"/>
      <c r="H65" s="110"/>
      <c r="I65" s="133">
        <v>0</v>
      </c>
      <c r="J65" s="133">
        <v>0</v>
      </c>
      <c r="K65" s="72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106" t="s">
        <v>133</v>
      </c>
      <c r="C66" s="106"/>
      <c r="D66" s="106"/>
      <c r="E66" s="106"/>
      <c r="F66" s="106"/>
      <c r="G66" s="106"/>
      <c r="H66" s="106"/>
      <c r="I66" s="106"/>
      <c r="J66" s="52">
        <f>SUM(J60:J65)</f>
        <v>0</v>
      </c>
      <c r="K66" s="5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2"/>
      <c r="C67" s="54"/>
      <c r="D67" s="54"/>
      <c r="E67" s="54"/>
      <c r="F67" s="54"/>
      <c r="G67" s="54"/>
      <c r="H67" s="54"/>
      <c r="I67" s="64"/>
      <c r="J67" s="65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109" t="s">
        <v>134</v>
      </c>
      <c r="C68" s="109"/>
      <c r="D68" s="109"/>
      <c r="E68" s="109"/>
      <c r="F68" s="109"/>
      <c r="G68" s="109"/>
      <c r="H68" s="109"/>
      <c r="I68" s="109"/>
      <c r="J68" s="109"/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6"/>
      <c r="B69" s="106" t="s">
        <v>135</v>
      </c>
      <c r="C69" s="106"/>
      <c r="D69" s="106"/>
      <c r="E69" s="106"/>
      <c r="F69" s="106"/>
      <c r="G69" s="106"/>
      <c r="H69" s="106"/>
      <c r="I69" s="106"/>
      <c r="J69" s="48" t="s">
        <v>98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6"/>
      <c r="B70" s="48" t="s">
        <v>136</v>
      </c>
      <c r="C70" s="110" t="s">
        <v>137</v>
      </c>
      <c r="D70" s="110"/>
      <c r="E70" s="110"/>
      <c r="F70" s="110"/>
      <c r="G70" s="110"/>
      <c r="H70" s="110"/>
      <c r="I70" s="110"/>
      <c r="J70" s="49">
        <f>J45</f>
        <v>1.054495882551076</v>
      </c>
      <c r="K70" s="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138</v>
      </c>
      <c r="C71" s="110" t="s">
        <v>139</v>
      </c>
      <c r="D71" s="110"/>
      <c r="E71" s="110"/>
      <c r="F71" s="110"/>
      <c r="G71" s="110"/>
      <c r="H71" s="110"/>
      <c r="I71" s="110"/>
      <c r="J71" s="49">
        <f>J57</f>
        <v>2.1894347367139062</v>
      </c>
      <c r="K71" s="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140</v>
      </c>
      <c r="C72" s="110" t="s">
        <v>141</v>
      </c>
      <c r="D72" s="110"/>
      <c r="E72" s="110"/>
      <c r="F72" s="110"/>
      <c r="G72" s="110"/>
      <c r="H72" s="110"/>
      <c r="I72" s="110"/>
      <c r="J72" s="49">
        <f>J66</f>
        <v>0</v>
      </c>
      <c r="K72" s="3"/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66"/>
      <c r="B73" s="106" t="s">
        <v>142</v>
      </c>
      <c r="C73" s="106"/>
      <c r="D73" s="106"/>
      <c r="E73" s="106"/>
      <c r="F73" s="106"/>
      <c r="G73" s="106"/>
      <c r="H73" s="106"/>
      <c r="I73" s="106"/>
      <c r="J73" s="52">
        <f>SUM(J70:J72)</f>
        <v>3.2439306192649822</v>
      </c>
      <c r="K73" s="53"/>
      <c r="L73" s="68"/>
      <c r="M73" s="68"/>
      <c r="N73" s="68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4.25" customHeight="1" x14ac:dyDescent="0.2">
      <c r="A74" s="36"/>
      <c r="B74" s="117"/>
      <c r="C74" s="117"/>
      <c r="D74" s="117"/>
      <c r="E74" s="117"/>
      <c r="F74" s="117"/>
      <c r="G74" s="117"/>
      <c r="H74" s="117"/>
      <c r="I74" s="117"/>
      <c r="J74" s="117"/>
      <c r="K74" s="3"/>
      <c r="L74" s="3"/>
      <c r="M74" s="3"/>
      <c r="N74" s="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 x14ac:dyDescent="0.2">
      <c r="A75" s="36"/>
      <c r="B75" s="73"/>
      <c r="C75" s="73"/>
      <c r="D75" s="73"/>
      <c r="E75" s="73"/>
      <c r="F75" s="73"/>
      <c r="G75" s="73"/>
      <c r="H75" s="73"/>
      <c r="I75" s="73"/>
      <c r="J75" s="73"/>
      <c r="K75" s="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36"/>
      <c r="B76" s="109" t="s">
        <v>143</v>
      </c>
      <c r="C76" s="109"/>
      <c r="D76" s="109"/>
      <c r="E76" s="109"/>
      <c r="F76" s="109"/>
      <c r="G76" s="109"/>
      <c r="H76" s="109"/>
      <c r="I76" s="109"/>
      <c r="J76" s="109"/>
      <c r="K76" s="3"/>
      <c r="L76" s="3"/>
      <c r="M76" s="3"/>
      <c r="N76" s="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 x14ac:dyDescent="0.2">
      <c r="A77" s="36"/>
      <c r="B77" s="48">
        <v>3</v>
      </c>
      <c r="C77" s="106" t="s">
        <v>144</v>
      </c>
      <c r="D77" s="106"/>
      <c r="E77" s="106"/>
      <c r="F77" s="106"/>
      <c r="G77" s="106"/>
      <c r="H77" s="106"/>
      <c r="I77" s="48" t="s">
        <v>97</v>
      </c>
      <c r="J77" s="48" t="s">
        <v>98</v>
      </c>
      <c r="K77" s="3"/>
      <c r="L77" s="3"/>
      <c r="M77" s="3"/>
      <c r="N77" s="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 x14ac:dyDescent="0.2">
      <c r="A78" s="36"/>
      <c r="B78" s="106" t="s">
        <v>108</v>
      </c>
      <c r="C78" s="106"/>
      <c r="D78" s="106"/>
      <c r="E78" s="106"/>
      <c r="F78" s="106"/>
      <c r="G78" s="106"/>
      <c r="H78" s="106"/>
      <c r="I78" s="106"/>
      <c r="J78" s="62">
        <f>J37</f>
        <v>5.4231216816912484</v>
      </c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6"/>
      <c r="B79" s="48" t="s">
        <v>70</v>
      </c>
      <c r="C79" s="110" t="s">
        <v>145</v>
      </c>
      <c r="D79" s="110"/>
      <c r="E79" s="110"/>
      <c r="F79" s="110"/>
      <c r="G79" s="110"/>
      <c r="H79" s="110"/>
      <c r="I79" s="51">
        <f>((1/12)*0.05)</f>
        <v>4.1666666666666666E-3</v>
      </c>
      <c r="J79" s="49">
        <f>$J$78*I79</f>
        <v>2.2596340340380203E-2</v>
      </c>
      <c r="K79" s="53"/>
      <c r="L79" s="3"/>
      <c r="M79" s="3"/>
      <c r="N79" s="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 x14ac:dyDescent="0.2">
      <c r="A80" s="36"/>
      <c r="B80" s="48" t="s">
        <v>72</v>
      </c>
      <c r="C80" s="110" t="s">
        <v>146</v>
      </c>
      <c r="D80" s="110"/>
      <c r="E80" s="110"/>
      <c r="F80" s="110"/>
      <c r="G80" s="110"/>
      <c r="H80" s="110"/>
      <c r="I80" s="51">
        <f>I79*0.08</f>
        <v>3.3333333333333332E-4</v>
      </c>
      <c r="J80" s="49">
        <f>$J$78*I80</f>
        <v>1.8077072272304161E-3</v>
      </c>
      <c r="K80" s="5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75</v>
      </c>
      <c r="C81" s="110" t="s">
        <v>147</v>
      </c>
      <c r="D81" s="110"/>
      <c r="E81" s="110"/>
      <c r="F81" s="110"/>
      <c r="G81" s="110"/>
      <c r="H81" s="110"/>
      <c r="I81" s="51">
        <f>(7/30)/12</f>
        <v>1.9444444444444445E-2</v>
      </c>
      <c r="J81" s="49">
        <f>$J$78*I81</f>
        <v>0.10544958825510761</v>
      </c>
      <c r="K81" s="74" t="s">
        <v>148</v>
      </c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 x14ac:dyDescent="0.2">
      <c r="A82" s="36"/>
      <c r="B82" s="48" t="s">
        <v>78</v>
      </c>
      <c r="C82" s="110" t="s">
        <v>149</v>
      </c>
      <c r="D82" s="110"/>
      <c r="E82" s="110"/>
      <c r="F82" s="110"/>
      <c r="G82" s="110"/>
      <c r="H82" s="110"/>
      <c r="I82" s="51">
        <f>I81*I57</f>
        <v>6.5722222222222224E-3</v>
      </c>
      <c r="J82" s="49">
        <f>$J$78*I82</f>
        <v>3.5641960830226374E-2</v>
      </c>
      <c r="K82" s="75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"/>
      <c r="B83" s="48" t="s">
        <v>103</v>
      </c>
      <c r="C83" s="110" t="s">
        <v>150</v>
      </c>
      <c r="D83" s="110"/>
      <c r="E83" s="110"/>
      <c r="F83" s="110"/>
      <c r="G83" s="110"/>
      <c r="H83" s="110"/>
      <c r="I83" s="51">
        <f>(0.4*0.08)</f>
        <v>3.2000000000000001E-2</v>
      </c>
      <c r="J83" s="49">
        <f>$J$78*I83</f>
        <v>0.17353989381411997</v>
      </c>
      <c r="K83" s="5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">
      <c r="A84" s="36"/>
      <c r="B84" s="106" t="s">
        <v>151</v>
      </c>
      <c r="C84" s="106"/>
      <c r="D84" s="106"/>
      <c r="E84" s="106"/>
      <c r="F84" s="106"/>
      <c r="G84" s="106"/>
      <c r="H84" s="106"/>
      <c r="I84" s="57">
        <f>SUM(I79:I83)</f>
        <v>6.2516666666666665E-2</v>
      </c>
      <c r="J84" s="52">
        <f>SUM(J79:J83)</f>
        <v>0.3390354904670646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66"/>
      <c r="B85" s="116"/>
      <c r="C85" s="116"/>
      <c r="D85" s="116"/>
      <c r="E85" s="116"/>
      <c r="F85" s="116"/>
      <c r="G85" s="116"/>
      <c r="H85" s="116"/>
      <c r="I85" s="116"/>
      <c r="J85" s="116"/>
      <c r="K85" s="68"/>
      <c r="L85" s="68"/>
      <c r="M85" s="68"/>
      <c r="N85" s="68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4.25" customHeight="1" x14ac:dyDescent="0.2">
      <c r="A86" s="66"/>
      <c r="B86" s="54"/>
      <c r="C86" s="54"/>
      <c r="D86" s="54"/>
      <c r="E86" s="54"/>
      <c r="F86" s="54"/>
      <c r="G86" s="54"/>
      <c r="H86" s="54"/>
      <c r="I86" s="54"/>
      <c r="J86" s="54"/>
      <c r="K86" s="68"/>
      <c r="L86" s="68"/>
      <c r="M86" s="68"/>
      <c r="N86" s="68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4.25" customHeight="1" x14ac:dyDescent="0.2">
      <c r="A87" s="36"/>
      <c r="B87" s="109" t="s">
        <v>152</v>
      </c>
      <c r="C87" s="109"/>
      <c r="D87" s="109"/>
      <c r="E87" s="109"/>
      <c r="F87" s="109"/>
      <c r="G87" s="109"/>
      <c r="H87" s="109"/>
      <c r="I87" s="109"/>
      <c r="J87" s="109"/>
      <c r="K87" s="3"/>
      <c r="L87" s="3"/>
      <c r="M87" s="3"/>
      <c r="N87" s="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 x14ac:dyDescent="0.2">
      <c r="A88" s="3"/>
      <c r="B88" s="106" t="s">
        <v>153</v>
      </c>
      <c r="C88" s="106"/>
      <c r="D88" s="106"/>
      <c r="E88" s="106"/>
      <c r="F88" s="106"/>
      <c r="G88" s="106"/>
      <c r="H88" s="106"/>
      <c r="I88" s="48" t="s">
        <v>97</v>
      </c>
      <c r="J88" s="48" t="s">
        <v>98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">
      <c r="A89" s="36"/>
      <c r="B89" s="112" t="s">
        <v>108</v>
      </c>
      <c r="C89" s="112"/>
      <c r="D89" s="112"/>
      <c r="E89" s="112"/>
      <c r="F89" s="112"/>
      <c r="G89" s="112"/>
      <c r="H89" s="112"/>
      <c r="I89" s="112"/>
      <c r="J89" s="76">
        <f>J37</f>
        <v>5.4231216816912484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 x14ac:dyDescent="0.2">
      <c r="A90" s="36"/>
      <c r="B90" s="48" t="s">
        <v>70</v>
      </c>
      <c r="C90" s="110" t="s">
        <v>154</v>
      </c>
      <c r="D90" s="110"/>
      <c r="E90" s="110"/>
      <c r="F90" s="110"/>
      <c r="G90" s="110"/>
      <c r="H90" s="110"/>
      <c r="I90" s="51">
        <f>I44/12</f>
        <v>9.2592592592592587E-3</v>
      </c>
      <c r="J90" s="49">
        <f t="shared" ref="J90:J95" si="1">$J$89*I90</f>
        <v>5.0214089645289332E-2</v>
      </c>
      <c r="K90" s="77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72</v>
      </c>
      <c r="C91" s="110" t="s">
        <v>155</v>
      </c>
      <c r="D91" s="110"/>
      <c r="E91" s="110"/>
      <c r="F91" s="110"/>
      <c r="G91" s="110"/>
      <c r="H91" s="110"/>
      <c r="I91" s="51">
        <f>(5.96/30)*(1/12)</f>
        <v>1.6555555555555553E-2</v>
      </c>
      <c r="J91" s="49">
        <f t="shared" si="1"/>
        <v>8.9782792285777319E-2</v>
      </c>
      <c r="K91" s="77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48" t="s">
        <v>75</v>
      </c>
      <c r="C92" s="110" t="s">
        <v>156</v>
      </c>
      <c r="D92" s="110"/>
      <c r="E92" s="110"/>
      <c r="F92" s="110"/>
      <c r="G92" s="110"/>
      <c r="H92" s="110"/>
      <c r="I92" s="51">
        <f>(5/30)/12*0.015</f>
        <v>2.0833333333333332E-4</v>
      </c>
      <c r="J92" s="49">
        <f t="shared" si="1"/>
        <v>1.1298170170190101E-3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48" t="s">
        <v>78</v>
      </c>
      <c r="C93" s="113" t="s">
        <v>157</v>
      </c>
      <c r="D93" s="113"/>
      <c r="E93" s="113"/>
      <c r="F93" s="113"/>
      <c r="G93" s="113"/>
      <c r="H93" s="113"/>
      <c r="I93" s="51">
        <f>(15/30)/12*0.0078</f>
        <v>3.2499999999999999E-4</v>
      </c>
      <c r="J93" s="49">
        <f t="shared" si="1"/>
        <v>1.7625145465496558E-3</v>
      </c>
      <c r="K93" s="5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48" t="s">
        <v>103</v>
      </c>
      <c r="C94" s="110" t="s">
        <v>158</v>
      </c>
      <c r="D94" s="110"/>
      <c r="E94" s="110"/>
      <c r="F94" s="110"/>
      <c r="G94" s="110"/>
      <c r="H94" s="110"/>
      <c r="I94" s="51">
        <f>(0.0144*0.1*0.4509*6/12)</f>
        <v>3.2464800000000003E-4</v>
      </c>
      <c r="J94" s="49">
        <f t="shared" si="1"/>
        <v>1.7606056077177005E-3</v>
      </c>
      <c r="K94" s="5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 x14ac:dyDescent="0.2">
      <c r="A95" s="36"/>
      <c r="B95" s="48" t="s">
        <v>119</v>
      </c>
      <c r="C95" s="114" t="s">
        <v>159</v>
      </c>
      <c r="D95" s="114"/>
      <c r="E95" s="114"/>
      <c r="F95" s="114"/>
      <c r="G95" s="114"/>
      <c r="H95" s="114"/>
      <c r="I95" s="51">
        <f>SUM(I90:I94)*I57</f>
        <v>9.0154050980740738E-3</v>
      </c>
      <c r="J95" s="49">
        <f t="shared" si="1"/>
        <v>4.8891638856595324E-2</v>
      </c>
      <c r="K95" s="5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 x14ac:dyDescent="0.2">
      <c r="A96" s="66"/>
      <c r="B96" s="106" t="s">
        <v>160</v>
      </c>
      <c r="C96" s="106"/>
      <c r="D96" s="106"/>
      <c r="E96" s="106"/>
      <c r="F96" s="106"/>
      <c r="G96" s="106"/>
      <c r="H96" s="106"/>
      <c r="I96" s="57">
        <f>SUM(I90:I95)</f>
        <v>3.5688201246222219E-2</v>
      </c>
      <c r="J96" s="52">
        <f>SUM(J90:J95)</f>
        <v>0.19354145795894834</v>
      </c>
      <c r="K96" s="53"/>
      <c r="L96" s="68"/>
      <c r="M96" s="68"/>
      <c r="N96" s="68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6.5" customHeight="1" x14ac:dyDescent="0.2">
      <c r="A97" s="36"/>
      <c r="B97" s="115"/>
      <c r="C97" s="115"/>
      <c r="D97" s="115"/>
      <c r="E97" s="115"/>
      <c r="F97" s="115"/>
      <c r="G97" s="115"/>
      <c r="H97" s="115"/>
      <c r="I97" s="115"/>
      <c r="J97" s="115"/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106" t="s">
        <v>161</v>
      </c>
      <c r="C98" s="106"/>
      <c r="D98" s="106"/>
      <c r="E98" s="106"/>
      <c r="F98" s="106"/>
      <c r="G98" s="106"/>
      <c r="H98" s="106"/>
      <c r="I98" s="48" t="s">
        <v>97</v>
      </c>
      <c r="J98" s="48" t="s">
        <v>98</v>
      </c>
      <c r="K98" s="3"/>
      <c r="L98" s="3"/>
      <c r="M98" s="3"/>
      <c r="N98" s="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107" t="s">
        <v>108</v>
      </c>
      <c r="C99" s="107"/>
      <c r="D99" s="107"/>
      <c r="E99" s="107"/>
      <c r="F99" s="107"/>
      <c r="G99" s="107"/>
      <c r="H99" s="107"/>
      <c r="I99" s="107"/>
      <c r="J99" s="78">
        <f>J37</f>
        <v>5.4231216816912484</v>
      </c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48" t="s">
        <v>70</v>
      </c>
      <c r="C100" s="110" t="s">
        <v>162</v>
      </c>
      <c r="D100" s="110"/>
      <c r="E100" s="110"/>
      <c r="F100" s="110"/>
      <c r="G100" s="110"/>
      <c r="H100" s="110"/>
      <c r="I100" s="51"/>
      <c r="J100" s="49">
        <v>0</v>
      </c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6" t="s">
        <v>163</v>
      </c>
      <c r="C101" s="106"/>
      <c r="D101" s="106"/>
      <c r="E101" s="106"/>
      <c r="F101" s="106"/>
      <c r="G101" s="106"/>
      <c r="H101" s="106"/>
      <c r="I101" s="57"/>
      <c r="J101" s="52">
        <f>J100</f>
        <v>0</v>
      </c>
      <c r="K101" s="5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6.5" customHeight="1" x14ac:dyDescent="0.2">
      <c r="A102" s="36"/>
      <c r="B102" s="79"/>
      <c r="C102" s="79"/>
      <c r="D102" s="79"/>
      <c r="E102" s="79"/>
      <c r="F102" s="79"/>
      <c r="G102" s="79"/>
      <c r="H102" s="79"/>
      <c r="I102" s="79"/>
      <c r="J102" s="79"/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109" t="s">
        <v>164</v>
      </c>
      <c r="C103" s="109"/>
      <c r="D103" s="109"/>
      <c r="E103" s="109"/>
      <c r="F103" s="109"/>
      <c r="G103" s="109"/>
      <c r="H103" s="109"/>
      <c r="I103" s="109"/>
      <c r="J103" s="109"/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6"/>
      <c r="B104" s="106" t="s">
        <v>165</v>
      </c>
      <c r="C104" s="106"/>
      <c r="D104" s="106"/>
      <c r="E104" s="106"/>
      <c r="F104" s="106"/>
      <c r="G104" s="106"/>
      <c r="H104" s="106"/>
      <c r="I104" s="106"/>
      <c r="J104" s="48" t="s">
        <v>98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48" t="s">
        <v>166</v>
      </c>
      <c r="C105" s="110" t="s">
        <v>155</v>
      </c>
      <c r="D105" s="110"/>
      <c r="E105" s="110"/>
      <c r="F105" s="110"/>
      <c r="G105" s="110"/>
      <c r="H105" s="110"/>
      <c r="I105" s="110"/>
      <c r="J105" s="49">
        <f>J96</f>
        <v>0.19354145795894834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48" t="s">
        <v>167</v>
      </c>
      <c r="C106" s="110" t="s">
        <v>168</v>
      </c>
      <c r="D106" s="110"/>
      <c r="E106" s="110"/>
      <c r="F106" s="110"/>
      <c r="G106" s="110"/>
      <c r="H106" s="110"/>
      <c r="I106" s="110"/>
      <c r="J106" s="49">
        <f>J101</f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66"/>
      <c r="B107" s="106" t="s">
        <v>169</v>
      </c>
      <c r="C107" s="106"/>
      <c r="D107" s="106"/>
      <c r="E107" s="106"/>
      <c r="F107" s="106"/>
      <c r="G107" s="106"/>
      <c r="H107" s="106"/>
      <c r="I107" s="106"/>
      <c r="J107" s="52">
        <f>SUM(J105:J106)</f>
        <v>0.19354145795894834</v>
      </c>
      <c r="K107" s="53"/>
      <c r="L107" s="68"/>
      <c r="M107" s="68"/>
      <c r="N107" s="68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6.5" customHeight="1" x14ac:dyDescent="0.2">
      <c r="A108" s="36"/>
      <c r="B108" s="79"/>
      <c r="C108" s="79"/>
      <c r="D108" s="79"/>
      <c r="E108" s="79"/>
      <c r="F108" s="79"/>
      <c r="G108" s="79"/>
      <c r="H108" s="79"/>
      <c r="I108" s="79"/>
      <c r="J108" s="79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170</v>
      </c>
      <c r="C110" s="109"/>
      <c r="D110" s="109"/>
      <c r="E110" s="109"/>
      <c r="F110" s="109"/>
      <c r="G110" s="109"/>
      <c r="H110" s="109"/>
      <c r="I110" s="109"/>
      <c r="J110" s="109"/>
      <c r="K110" s="3"/>
      <c r="L110" s="3"/>
      <c r="M110" s="3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5</v>
      </c>
      <c r="C111" s="106" t="s">
        <v>171</v>
      </c>
      <c r="D111" s="106"/>
      <c r="E111" s="106"/>
      <c r="F111" s="106"/>
      <c r="G111" s="106"/>
      <c r="H111" s="106"/>
      <c r="I111" s="48"/>
      <c r="J111" s="48" t="s">
        <v>98</v>
      </c>
      <c r="K111" s="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 x14ac:dyDescent="0.2">
      <c r="A112" s="36"/>
      <c r="B112" s="48" t="s">
        <v>70</v>
      </c>
      <c r="C112" s="110" t="s">
        <v>172</v>
      </c>
      <c r="D112" s="110"/>
      <c r="E112" s="110"/>
      <c r="F112" s="110"/>
      <c r="G112" s="110"/>
      <c r="H112" s="110"/>
      <c r="I112" s="49"/>
      <c r="J112" s="49">
        <v>0</v>
      </c>
      <c r="K112" s="3"/>
      <c r="L112" s="3"/>
      <c r="M112" s="3"/>
      <c r="N112" s="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173</v>
      </c>
      <c r="D113" s="110"/>
      <c r="E113" s="110"/>
      <c r="F113" s="110"/>
      <c r="G113" s="110"/>
      <c r="H113" s="110"/>
      <c r="I113" s="80"/>
      <c r="J113" s="49">
        <v>0</v>
      </c>
      <c r="K113" s="3"/>
      <c r="L113" s="3"/>
      <c r="M113" s="3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6"/>
      <c r="B114" s="81" t="s">
        <v>75</v>
      </c>
      <c r="C114" s="110" t="s">
        <v>174</v>
      </c>
      <c r="D114" s="110"/>
      <c r="E114" s="110"/>
      <c r="F114" s="110"/>
      <c r="G114" s="110"/>
      <c r="H114" s="110"/>
      <c r="I114" s="82"/>
      <c r="J114" s="49">
        <v>0</v>
      </c>
      <c r="K114" s="3"/>
      <c r="L114" s="3"/>
      <c r="M114" s="3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81" t="s">
        <v>78</v>
      </c>
      <c r="C115" s="110" t="s">
        <v>175</v>
      </c>
      <c r="D115" s="110"/>
      <c r="E115" s="110"/>
      <c r="F115" s="110"/>
      <c r="G115" s="110"/>
      <c r="H115" s="110"/>
      <c r="I115" s="82"/>
      <c r="J115" s="49">
        <v>0</v>
      </c>
      <c r="K115" s="3"/>
      <c r="L115" s="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106" t="s">
        <v>176</v>
      </c>
      <c r="C116" s="106"/>
      <c r="D116" s="106"/>
      <c r="E116" s="106"/>
      <c r="F116" s="106"/>
      <c r="G116" s="106"/>
      <c r="H116" s="106"/>
      <c r="I116" s="83"/>
      <c r="J116" s="52">
        <f>SUM(J112:J115)</f>
        <v>0</v>
      </c>
      <c r="K116" s="3"/>
      <c r="L116" s="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6.5" customHeight="1" x14ac:dyDescent="0.2">
      <c r="A117" s="36"/>
      <c r="B117" s="111"/>
      <c r="C117" s="111"/>
      <c r="D117" s="111"/>
      <c r="E117" s="111"/>
      <c r="F117" s="111"/>
      <c r="G117" s="111"/>
      <c r="H117" s="111"/>
      <c r="I117" s="111"/>
      <c r="J117" s="111"/>
      <c r="K117" s="3"/>
      <c r="L117" s="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6.5" customHeight="1" x14ac:dyDescent="0.2">
      <c r="A118" s="36"/>
      <c r="B118" s="79"/>
      <c r="C118" s="79"/>
      <c r="D118" s="79"/>
      <c r="E118" s="79"/>
      <c r="F118" s="79"/>
      <c r="G118" s="79"/>
      <c r="H118" s="79"/>
      <c r="I118" s="79"/>
      <c r="J118" s="79"/>
      <c r="K118" s="3"/>
      <c r="L118" s="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9" t="s">
        <v>177</v>
      </c>
      <c r="C119" s="109"/>
      <c r="D119" s="109"/>
      <c r="E119" s="109"/>
      <c r="F119" s="109"/>
      <c r="G119" s="109"/>
      <c r="H119" s="109"/>
      <c r="I119" s="109"/>
      <c r="J119" s="109"/>
      <c r="K119" s="53"/>
      <c r="L119" s="77"/>
      <c r="M119" s="77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6"/>
      <c r="B120" s="48">
        <v>6</v>
      </c>
      <c r="C120" s="106" t="s">
        <v>178</v>
      </c>
      <c r="D120" s="106"/>
      <c r="E120" s="106"/>
      <c r="F120" s="106"/>
      <c r="G120" s="106"/>
      <c r="H120" s="106"/>
      <c r="I120" s="48" t="s">
        <v>97</v>
      </c>
      <c r="J120" s="48" t="s">
        <v>98</v>
      </c>
      <c r="K120" s="53"/>
      <c r="L120" s="3"/>
      <c r="M120" s="3"/>
      <c r="N120" s="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6"/>
      <c r="B121" s="48" t="s">
        <v>70</v>
      </c>
      <c r="C121" s="110" t="s">
        <v>179</v>
      </c>
      <c r="D121" s="110"/>
      <c r="E121" s="110"/>
      <c r="F121" s="110"/>
      <c r="G121" s="110"/>
      <c r="H121" s="110"/>
      <c r="I121" s="63">
        <v>0</v>
      </c>
      <c r="J121" s="49">
        <f>J138*I121</f>
        <v>0</v>
      </c>
      <c r="K121" s="84"/>
      <c r="L121" s="39"/>
      <c r="M121" s="39"/>
      <c r="N121" s="5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 x14ac:dyDescent="0.2">
      <c r="A122" s="36"/>
      <c r="B122" s="48" t="s">
        <v>72</v>
      </c>
      <c r="C122" s="110" t="s">
        <v>180</v>
      </c>
      <c r="D122" s="110"/>
      <c r="E122" s="110"/>
      <c r="F122" s="110"/>
      <c r="G122" s="110"/>
      <c r="H122" s="110"/>
      <c r="I122" s="63">
        <v>0</v>
      </c>
      <c r="J122" s="49">
        <f>(J138+J121)*I122</f>
        <v>0</v>
      </c>
      <c r="K122" s="84"/>
      <c r="L122" s="39"/>
      <c r="M122" s="39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48" t="s">
        <v>75</v>
      </c>
      <c r="C123" s="106" t="s">
        <v>181</v>
      </c>
      <c r="D123" s="106"/>
      <c r="E123" s="106"/>
      <c r="F123" s="106"/>
      <c r="G123" s="106"/>
      <c r="H123" s="106"/>
      <c r="I123" s="51"/>
      <c r="J123" s="49"/>
      <c r="K123" s="39"/>
      <c r="L123" s="39"/>
      <c r="M123" s="39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182</v>
      </c>
      <c r="C124" s="110" t="s">
        <v>183</v>
      </c>
      <c r="D124" s="110"/>
      <c r="E124" s="110"/>
      <c r="F124" s="110"/>
      <c r="G124" s="110"/>
      <c r="H124" s="110"/>
      <c r="I124" s="63">
        <v>0</v>
      </c>
      <c r="J124" s="49">
        <f>(($J$138+$J$121+$J$122)/(1-($I$124+$I$125+$I$126))*I124)</f>
        <v>0</v>
      </c>
      <c r="K124" s="84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 x14ac:dyDescent="0.2">
      <c r="A125" s="36"/>
      <c r="B125" s="48" t="s">
        <v>184</v>
      </c>
      <c r="C125" s="110" t="s">
        <v>185</v>
      </c>
      <c r="D125" s="110"/>
      <c r="E125" s="110"/>
      <c r="F125" s="110"/>
      <c r="G125" s="110"/>
      <c r="H125" s="110"/>
      <c r="I125" s="63">
        <v>0</v>
      </c>
      <c r="J125" s="49">
        <f>(($J$138+$J$121+$J$122)/(1-($I$124+$I$125+$I$126))*I125)</f>
        <v>0</v>
      </c>
      <c r="K125" s="5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186</v>
      </c>
      <c r="C126" s="110" t="s">
        <v>187</v>
      </c>
      <c r="D126" s="110"/>
      <c r="E126" s="110"/>
      <c r="F126" s="110"/>
      <c r="G126" s="110"/>
      <c r="H126" s="110"/>
      <c r="I126" s="51">
        <v>0.03</v>
      </c>
      <c r="J126" s="49">
        <f>(($J$138+$J$121+$J$122)/(1-($I$124+$I$125+$I$126))*I126)</f>
        <v>0.28452461596027562</v>
      </c>
      <c r="K126" s="5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37" t="s">
        <v>175</v>
      </c>
      <c r="D127" s="137"/>
      <c r="E127" s="137"/>
      <c r="F127" s="137"/>
      <c r="G127" s="137"/>
      <c r="H127" s="137"/>
      <c r="I127" s="131"/>
      <c r="J127" s="128"/>
      <c r="K127" s="5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106" t="s">
        <v>188</v>
      </c>
      <c r="C128" s="106"/>
      <c r="D128" s="106"/>
      <c r="E128" s="106"/>
      <c r="F128" s="106"/>
      <c r="G128" s="106"/>
      <c r="H128" s="106"/>
      <c r="I128" s="85">
        <f>SUM(I121:I127)</f>
        <v>0.03</v>
      </c>
      <c r="J128" s="52">
        <f>(SUM(J121:J127))</f>
        <v>0.28452461596027562</v>
      </c>
      <c r="K128" s="53"/>
      <c r="L128" s="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54"/>
      <c r="C129" s="54"/>
      <c r="D129" s="54"/>
      <c r="E129" s="54"/>
      <c r="F129" s="54"/>
      <c r="G129" s="54"/>
      <c r="H129" s="54"/>
      <c r="I129" s="86"/>
      <c r="J129" s="56"/>
      <c r="K129" s="53"/>
      <c r="L129" s="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 x14ac:dyDescent="0.2">
      <c r="A130" s="36"/>
      <c r="B130" s="54"/>
      <c r="C130" s="54"/>
      <c r="D130" s="54"/>
      <c r="E130" s="54"/>
      <c r="F130" s="54"/>
      <c r="G130" s="54"/>
      <c r="H130" s="54"/>
      <c r="I130" s="86"/>
      <c r="J130" s="56"/>
      <c r="K130" s="5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9" t="s">
        <v>189</v>
      </c>
      <c r="C131" s="109"/>
      <c r="D131" s="109"/>
      <c r="E131" s="109"/>
      <c r="F131" s="109"/>
      <c r="G131" s="109"/>
      <c r="H131" s="109"/>
      <c r="I131" s="109"/>
      <c r="J131" s="109"/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106" t="s">
        <v>190</v>
      </c>
      <c r="C132" s="106"/>
      <c r="D132" s="106"/>
      <c r="E132" s="106"/>
      <c r="F132" s="106"/>
      <c r="G132" s="106"/>
      <c r="H132" s="106"/>
      <c r="I132" s="106"/>
      <c r="J132" s="48" t="s">
        <v>98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48" t="s">
        <v>70</v>
      </c>
      <c r="C133" s="110" t="str">
        <f>B21</f>
        <v>MÓDULO 1 - COMPOSIÇÃO DA REMUNERAÇÃO</v>
      </c>
      <c r="D133" s="110"/>
      <c r="E133" s="110"/>
      <c r="F133" s="110"/>
      <c r="G133" s="110"/>
      <c r="H133" s="110"/>
      <c r="I133" s="110"/>
      <c r="J133" s="49">
        <f>J37</f>
        <v>5.4231216816912484</v>
      </c>
      <c r="K133" s="53"/>
      <c r="L133" s="53"/>
      <c r="M133" s="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48" t="s">
        <v>72</v>
      </c>
      <c r="C134" s="110" t="str">
        <f>B40</f>
        <v>MÓDULO 2 – ENCARGOS E BENEFÍCIOS ANUAIS, MENSAIS E DIÁRIOS</v>
      </c>
      <c r="D134" s="110"/>
      <c r="E134" s="110"/>
      <c r="F134" s="110"/>
      <c r="G134" s="110"/>
      <c r="H134" s="110"/>
      <c r="I134" s="110"/>
      <c r="J134" s="49">
        <f>J73</f>
        <v>3.2439306192649822</v>
      </c>
      <c r="K134" s="3"/>
      <c r="L134" s="5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 x14ac:dyDescent="0.2">
      <c r="A135" s="36"/>
      <c r="B135" s="48" t="s">
        <v>75</v>
      </c>
      <c r="C135" s="110" t="str">
        <f>B76</f>
        <v>MÓDULO 3 – PROVISÃO PARA RESCISÃO</v>
      </c>
      <c r="D135" s="110"/>
      <c r="E135" s="110"/>
      <c r="F135" s="110"/>
      <c r="G135" s="110"/>
      <c r="H135" s="110"/>
      <c r="I135" s="110"/>
      <c r="J135" s="49">
        <f>J84</f>
        <v>0.3390354904670646</v>
      </c>
      <c r="K135" s="3"/>
      <c r="L135" s="53"/>
      <c r="M135" s="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 x14ac:dyDescent="0.2">
      <c r="A136" s="36"/>
      <c r="B136" s="48" t="s">
        <v>78</v>
      </c>
      <c r="C136" s="110" t="str">
        <f>B87</f>
        <v>MÓDULO 4 – CUSTO DE REPOSIÇÃO DO PROFISSIONAL AUSENTE</v>
      </c>
      <c r="D136" s="110"/>
      <c r="E136" s="110"/>
      <c r="F136" s="110"/>
      <c r="G136" s="110"/>
      <c r="H136" s="110"/>
      <c r="I136" s="110"/>
      <c r="J136" s="49">
        <f>J107</f>
        <v>0.19354145795894834</v>
      </c>
      <c r="K136" s="3"/>
      <c r="L136" s="5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48" t="s">
        <v>103</v>
      </c>
      <c r="C137" s="110" t="str">
        <f>B110</f>
        <v>MÓDULO 5 – INSUMOS DIVERSOS</v>
      </c>
      <c r="D137" s="110"/>
      <c r="E137" s="110"/>
      <c r="F137" s="110"/>
      <c r="G137" s="110"/>
      <c r="H137" s="110"/>
      <c r="I137" s="110"/>
      <c r="J137" s="49">
        <f>J116</f>
        <v>0</v>
      </c>
      <c r="K137" s="3"/>
      <c r="L137" s="5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48"/>
      <c r="C138" s="106" t="s">
        <v>191</v>
      </c>
      <c r="D138" s="106"/>
      <c r="E138" s="106"/>
      <c r="F138" s="106"/>
      <c r="G138" s="106"/>
      <c r="H138" s="106"/>
      <c r="I138" s="106"/>
      <c r="J138" s="52">
        <f>(SUM(J133:J137))</f>
        <v>9.1996292493822445</v>
      </c>
      <c r="K138" s="3"/>
      <c r="L138" s="5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48" t="s">
        <v>119</v>
      </c>
      <c r="C139" s="110" t="str">
        <f>B119</f>
        <v>MÓDULO 6 – CUSTOS INDIRETOS, TRIBUTOS E LUCRO</v>
      </c>
      <c r="D139" s="110"/>
      <c r="E139" s="110"/>
      <c r="F139" s="110"/>
      <c r="G139" s="110"/>
      <c r="H139" s="110"/>
      <c r="I139" s="110"/>
      <c r="J139" s="49">
        <f>J128</f>
        <v>0.28452461596027562</v>
      </c>
      <c r="K139" s="3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6" t="s">
        <v>198</v>
      </c>
      <c r="C140" s="106"/>
      <c r="D140" s="106"/>
      <c r="E140" s="106"/>
      <c r="F140" s="106"/>
      <c r="G140" s="106"/>
      <c r="H140" s="106"/>
      <c r="I140" s="106"/>
      <c r="J140" s="52">
        <f>(SUM(J138:J139))</f>
        <v>9.4841538653425204</v>
      </c>
      <c r="K140" s="3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48"/>
      <c r="C141" s="107" t="s">
        <v>199</v>
      </c>
      <c r="D141" s="107"/>
      <c r="E141" s="107"/>
      <c r="F141" s="107"/>
      <c r="G141" s="107"/>
      <c r="H141" s="107"/>
      <c r="I141" s="81">
        <v>24</v>
      </c>
      <c r="J141" s="52">
        <f>J140*I141</f>
        <v>227.61969276822049</v>
      </c>
      <c r="K141" s="3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39"/>
      <c r="C142" s="39"/>
      <c r="D142" s="39"/>
      <c r="E142" s="39"/>
      <c r="F142" s="39"/>
      <c r="G142" s="39"/>
      <c r="H142" s="39"/>
      <c r="I142" s="39"/>
      <c r="J142" s="87" t="s">
        <v>194</v>
      </c>
      <c r="K142" s="53"/>
      <c r="L142" s="53"/>
      <c r="M142" s="5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6"/>
      <c r="B143" s="39"/>
      <c r="C143" s="39"/>
      <c r="D143" s="39"/>
      <c r="E143" s="39"/>
      <c r="F143" s="39"/>
      <c r="G143" s="39"/>
      <c r="H143" s="39"/>
      <c r="I143" s="54"/>
      <c r="J143" s="55">
        <f>J140/J37</f>
        <v>1.748836633587171</v>
      </c>
      <c r="K143" s="53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</sheetData>
  <sheetProtection algorithmName="SHA-512" hashValue="6GhR5OWGLBBIkwTNf+LrDQwAdURsOqBuSwQMInII7Y2UGOll4z1U/8x56/0bnt8WCDBxsOsEFS/HLDXvjkPOig==" saltValue="E2e0IOS8FE29eU/hixb6IQ==" spinCount="100000" sheet="1" objects="1" scenarios="1"/>
  <mergeCells count="130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I37"/>
    <mergeCell ref="B40:J40"/>
    <mergeCell ref="B41:H41"/>
    <mergeCell ref="B42:I42"/>
    <mergeCell ref="C43:H43"/>
    <mergeCell ref="C44:H44"/>
    <mergeCell ref="B45:H45"/>
    <mergeCell ref="B47:H47"/>
    <mergeCell ref="B48:I48"/>
    <mergeCell ref="C49:H49"/>
    <mergeCell ref="C50:H50"/>
    <mergeCell ref="C51:H51"/>
    <mergeCell ref="C52:H52"/>
    <mergeCell ref="C53:H53"/>
    <mergeCell ref="C54:H54"/>
    <mergeCell ref="C55:H55"/>
    <mergeCell ref="C56:H56"/>
    <mergeCell ref="B57:H57"/>
    <mergeCell ref="B59:H59"/>
    <mergeCell ref="C60:H60"/>
    <mergeCell ref="C61:H61"/>
    <mergeCell ref="C62:H62"/>
    <mergeCell ref="C63:H63"/>
    <mergeCell ref="C64:H64"/>
    <mergeCell ref="C65:H65"/>
    <mergeCell ref="B66:I66"/>
    <mergeCell ref="B68:J68"/>
    <mergeCell ref="B69:I69"/>
    <mergeCell ref="C70:I70"/>
    <mergeCell ref="C71:I71"/>
    <mergeCell ref="C72:I72"/>
    <mergeCell ref="B73:I73"/>
    <mergeCell ref="B74:J74"/>
    <mergeCell ref="B76:J76"/>
    <mergeCell ref="C77:H77"/>
    <mergeCell ref="B78:I78"/>
    <mergeCell ref="C79:H79"/>
    <mergeCell ref="C80:H80"/>
    <mergeCell ref="C81:H81"/>
    <mergeCell ref="C82:H82"/>
    <mergeCell ref="C83:H83"/>
    <mergeCell ref="B84:H84"/>
    <mergeCell ref="B85:J85"/>
    <mergeCell ref="B87:J87"/>
    <mergeCell ref="B88:H88"/>
    <mergeCell ref="B89:I89"/>
    <mergeCell ref="C90:H90"/>
    <mergeCell ref="C91:H91"/>
    <mergeCell ref="C92:H92"/>
    <mergeCell ref="C93:H93"/>
    <mergeCell ref="C94:H94"/>
    <mergeCell ref="C95:H95"/>
    <mergeCell ref="B96:H96"/>
    <mergeCell ref="B97:J97"/>
    <mergeCell ref="B98:H98"/>
    <mergeCell ref="B99:I99"/>
    <mergeCell ref="C100:H100"/>
    <mergeCell ref="B101:H101"/>
    <mergeCell ref="B103:J103"/>
    <mergeCell ref="B104:I104"/>
    <mergeCell ref="C105:I105"/>
    <mergeCell ref="C106:I106"/>
    <mergeCell ref="B107:I107"/>
    <mergeCell ref="B110:J110"/>
    <mergeCell ref="C111:H111"/>
    <mergeCell ref="C112:H112"/>
    <mergeCell ref="C113:H113"/>
    <mergeCell ref="C114:H114"/>
    <mergeCell ref="C115:H115"/>
    <mergeCell ref="B116:H116"/>
    <mergeCell ref="B117:J117"/>
    <mergeCell ref="B119:J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B128:H128"/>
    <mergeCell ref="B140:I140"/>
    <mergeCell ref="C141:H141"/>
    <mergeCell ref="B131:J131"/>
    <mergeCell ref="B132:I132"/>
    <mergeCell ref="C133:I133"/>
    <mergeCell ref="C134:I134"/>
    <mergeCell ref="C135:I135"/>
    <mergeCell ref="C136:I136"/>
    <mergeCell ref="C137:I137"/>
    <mergeCell ref="C138:I138"/>
    <mergeCell ref="C139:I139"/>
  </mergeCells>
  <pageMargins left="0.196527777777778" right="0" top="0.75" bottom="0.75" header="0" footer="0"/>
  <pageSetup paperSize="9" scale="58" firstPageNumber="0" orientation="portrait" horizontalDpi="300" verticalDpi="300" r:id="rId1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J3" sqref="J3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34"/>
      <c r="B1" s="35"/>
      <c r="C1" s="35"/>
      <c r="D1" s="35"/>
      <c r="E1" s="120"/>
      <c r="F1" s="120"/>
      <c r="G1" s="35"/>
      <c r="H1" s="120"/>
      <c r="I1" s="120"/>
      <c r="J1" s="12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6.5" customHeight="1" x14ac:dyDescent="0.2">
      <c r="A2" s="36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x14ac:dyDescent="0.2">
      <c r="A3" s="36"/>
      <c r="B3" s="37" t="s">
        <v>70</v>
      </c>
      <c r="C3" s="110" t="s">
        <v>71</v>
      </c>
      <c r="D3" s="110"/>
      <c r="E3" s="110"/>
      <c r="F3" s="110"/>
      <c r="G3" s="110"/>
      <c r="H3" s="110"/>
      <c r="I3" s="110"/>
      <c r="J3" s="3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2">
      <c r="A4" s="36"/>
      <c r="B4" s="37" t="s">
        <v>72</v>
      </c>
      <c r="C4" s="110" t="s">
        <v>73</v>
      </c>
      <c r="D4" s="110"/>
      <c r="E4" s="110"/>
      <c r="F4" s="110"/>
      <c r="G4" s="110"/>
      <c r="H4" s="110"/>
      <c r="I4" s="110"/>
      <c r="J4" s="37" t="s">
        <v>74</v>
      </c>
      <c r="K4" s="2"/>
      <c r="L4" s="2"/>
      <c r="M4" s="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.5" customHeight="1" x14ac:dyDescent="0.2">
      <c r="A5" s="36"/>
      <c r="B5" s="37" t="s">
        <v>75</v>
      </c>
      <c r="C5" s="110" t="s">
        <v>76</v>
      </c>
      <c r="D5" s="110"/>
      <c r="E5" s="110"/>
      <c r="F5" s="110"/>
      <c r="G5" s="110"/>
      <c r="H5" s="110"/>
      <c r="I5" s="110"/>
      <c r="J5" s="125" t="s">
        <v>77</v>
      </c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 x14ac:dyDescent="0.2">
      <c r="A6" s="36"/>
      <c r="B6" s="37" t="s">
        <v>78</v>
      </c>
      <c r="C6" s="110" t="s">
        <v>79</v>
      </c>
      <c r="D6" s="110"/>
      <c r="E6" s="110"/>
      <c r="F6" s="110"/>
      <c r="G6" s="110"/>
      <c r="H6" s="110"/>
      <c r="I6" s="110"/>
      <c r="J6" s="37">
        <v>12</v>
      </c>
      <c r="K6" s="2"/>
      <c r="L6" s="2"/>
      <c r="M6" s="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40">
        <v>15.22</v>
      </c>
      <c r="K7" s="2"/>
      <c r="L7" s="2"/>
      <c r="M7" s="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6"/>
      <c r="B8" s="109" t="s">
        <v>80</v>
      </c>
      <c r="C8" s="109"/>
      <c r="D8" s="109"/>
      <c r="E8" s="109"/>
      <c r="F8" s="109"/>
      <c r="G8" s="109"/>
      <c r="H8" s="109"/>
      <c r="I8" s="109"/>
      <c r="J8" s="109"/>
      <c r="K8" s="2"/>
      <c r="L8" s="2"/>
      <c r="M8" s="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6"/>
      <c r="B9" s="110" t="s">
        <v>81</v>
      </c>
      <c r="C9" s="110"/>
      <c r="D9" s="110" t="s">
        <v>82</v>
      </c>
      <c r="E9" s="110"/>
      <c r="F9" s="110" t="s">
        <v>83</v>
      </c>
      <c r="G9" s="110"/>
      <c r="H9" s="110"/>
      <c r="I9" s="110"/>
      <c r="J9" s="110"/>
      <c r="K9" s="2"/>
      <c r="L9" s="2"/>
      <c r="M9" s="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6"/>
      <c r="B10" s="118" t="s">
        <v>219</v>
      </c>
      <c r="C10" s="118"/>
      <c r="D10" s="110" t="s">
        <v>2</v>
      </c>
      <c r="E10" s="110"/>
      <c r="F10" s="118">
        <v>2</v>
      </c>
      <c r="G10" s="118"/>
      <c r="H10" s="118"/>
      <c r="I10" s="118"/>
      <c r="J10" s="118"/>
      <c r="K10" s="2"/>
      <c r="L10" s="2"/>
      <c r="M10" s="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">
      <c r="A12" s="36"/>
      <c r="B12" s="109" t="s">
        <v>85</v>
      </c>
      <c r="C12" s="109"/>
      <c r="D12" s="109"/>
      <c r="E12" s="109"/>
      <c r="F12" s="109"/>
      <c r="G12" s="109"/>
      <c r="H12" s="109"/>
      <c r="I12" s="109"/>
      <c r="J12" s="109"/>
      <c r="K12" s="2"/>
      <c r="L12" s="2"/>
      <c r="M12" s="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7">
        <v>1</v>
      </c>
      <c r="C13" s="110" t="s">
        <v>86</v>
      </c>
      <c r="D13" s="110"/>
      <c r="E13" s="110"/>
      <c r="F13" s="110"/>
      <c r="G13" s="110"/>
      <c r="H13" s="110"/>
      <c r="I13" s="110"/>
      <c r="J13" s="37" t="str">
        <f>B10</f>
        <v>Pedreiro</v>
      </c>
      <c r="K13" s="3"/>
      <c r="L13" s="3"/>
      <c r="M13" s="3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6"/>
      <c r="B14" s="37">
        <v>2</v>
      </c>
      <c r="C14" s="110" t="s">
        <v>87</v>
      </c>
      <c r="D14" s="110"/>
      <c r="E14" s="110"/>
      <c r="F14" s="110"/>
      <c r="G14" s="110"/>
      <c r="H14" s="110"/>
      <c r="I14" s="110"/>
      <c r="J14" s="41" t="s">
        <v>220</v>
      </c>
      <c r="K14" s="3"/>
      <c r="L14" s="3"/>
      <c r="M14" s="3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7">
        <v>3</v>
      </c>
      <c r="C15" s="110" t="s">
        <v>89</v>
      </c>
      <c r="D15" s="110"/>
      <c r="E15" s="110"/>
      <c r="F15" s="110"/>
      <c r="G15" s="110"/>
      <c r="H15" s="110"/>
      <c r="I15" s="110"/>
      <c r="J15" s="42">
        <v>1752</v>
      </c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6.25" customHeight="1" x14ac:dyDescent="0.2">
      <c r="A16" s="43"/>
      <c r="B16" s="44">
        <v>4</v>
      </c>
      <c r="C16" s="119" t="s">
        <v>90</v>
      </c>
      <c r="D16" s="119"/>
      <c r="E16" s="119"/>
      <c r="F16" s="119"/>
      <c r="G16" s="119"/>
      <c r="H16" s="119"/>
      <c r="I16" s="119"/>
      <c r="J16" s="45" t="s">
        <v>91</v>
      </c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6.25" customHeight="1" x14ac:dyDescent="0.2">
      <c r="A17" s="36"/>
      <c r="B17" s="44">
        <v>5</v>
      </c>
      <c r="C17" s="119" t="s">
        <v>92</v>
      </c>
      <c r="D17" s="119"/>
      <c r="E17" s="119"/>
      <c r="F17" s="119"/>
      <c r="G17" s="119"/>
      <c r="H17" s="119"/>
      <c r="I17" s="119"/>
      <c r="J17" s="126" t="s">
        <v>93</v>
      </c>
      <c r="K17" s="47"/>
      <c r="L17" s="3"/>
      <c r="M17" s="3"/>
      <c r="N17" s="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7">
        <v>6</v>
      </c>
      <c r="C18" s="110" t="s">
        <v>94</v>
      </c>
      <c r="D18" s="110"/>
      <c r="E18" s="110"/>
      <c r="F18" s="110"/>
      <c r="G18" s="110"/>
      <c r="H18" s="110"/>
      <c r="I18" s="110"/>
      <c r="J18" s="127">
        <v>43221</v>
      </c>
      <c r="K18" s="3"/>
      <c r="L18" s="3"/>
      <c r="M18" s="3"/>
      <c r="N18" s="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x14ac:dyDescent="0.2">
      <c r="A19" s="36"/>
      <c r="B19" s="113"/>
      <c r="C19" s="113"/>
      <c r="D19" s="113"/>
      <c r="E19" s="113"/>
      <c r="F19" s="113"/>
      <c r="G19" s="113"/>
      <c r="H19" s="113"/>
      <c r="I19" s="113"/>
      <c r="J19" s="113"/>
      <c r="K19" s="3"/>
      <c r="L19" s="3"/>
      <c r="M19" s="3"/>
      <c r="N19" s="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 x14ac:dyDescent="0.2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"/>
      <c r="L20" s="3"/>
      <c r="M20" s="3"/>
      <c r="N20" s="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6.5" customHeight="1" x14ac:dyDescent="0.2">
      <c r="A21" s="36"/>
      <c r="B21" s="109" t="s">
        <v>95</v>
      </c>
      <c r="C21" s="109"/>
      <c r="D21" s="109"/>
      <c r="E21" s="109"/>
      <c r="F21" s="109"/>
      <c r="G21" s="109"/>
      <c r="H21" s="109"/>
      <c r="I21" s="109"/>
      <c r="J21" s="109"/>
      <c r="K21" s="3"/>
      <c r="L21" s="3"/>
      <c r="M21" s="3"/>
      <c r="N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48">
        <v>1</v>
      </c>
      <c r="C22" s="106" t="s">
        <v>96</v>
      </c>
      <c r="D22" s="106"/>
      <c r="E22" s="106"/>
      <c r="F22" s="106"/>
      <c r="G22" s="106"/>
      <c r="H22" s="106"/>
      <c r="I22" s="48" t="s">
        <v>97</v>
      </c>
      <c r="J22" s="48" t="s">
        <v>98</v>
      </c>
      <c r="K22" s="3"/>
      <c r="L22" s="3"/>
      <c r="M22" s="3"/>
      <c r="N22" s="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48" t="s">
        <v>70</v>
      </c>
      <c r="C23" s="110" t="s">
        <v>99</v>
      </c>
      <c r="D23" s="110"/>
      <c r="E23" s="110"/>
      <c r="F23" s="110"/>
      <c r="G23" s="110"/>
      <c r="H23" s="110"/>
      <c r="I23" s="125"/>
      <c r="J23" s="128">
        <f>J15</f>
        <v>1752</v>
      </c>
      <c r="K23" s="3"/>
      <c r="L23" s="3"/>
      <c r="M23" s="3"/>
      <c r="N23" s="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48" t="s">
        <v>72</v>
      </c>
      <c r="C24" s="110" t="s">
        <v>100</v>
      </c>
      <c r="D24" s="110"/>
      <c r="E24" s="110"/>
      <c r="F24" s="110"/>
      <c r="G24" s="110"/>
      <c r="H24" s="110"/>
      <c r="I24" s="131"/>
      <c r="J24" s="128">
        <f>J23*I24</f>
        <v>0</v>
      </c>
      <c r="K24" s="3"/>
      <c r="L24" s="3"/>
      <c r="M24" s="3"/>
      <c r="N24" s="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48" t="s">
        <v>75</v>
      </c>
      <c r="C25" s="110" t="s">
        <v>101</v>
      </c>
      <c r="D25" s="110"/>
      <c r="E25" s="110"/>
      <c r="F25" s="110"/>
      <c r="G25" s="110"/>
      <c r="H25" s="110"/>
      <c r="I25" s="129">
        <v>0.4</v>
      </c>
      <c r="J25" s="128">
        <f>1100*I25</f>
        <v>440</v>
      </c>
      <c r="K25" s="50"/>
      <c r="L25" s="3"/>
      <c r="M25" s="3"/>
      <c r="N25" s="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48" t="s">
        <v>78</v>
      </c>
      <c r="C26" s="110" t="s">
        <v>102</v>
      </c>
      <c r="D26" s="110"/>
      <c r="E26" s="110"/>
      <c r="F26" s="110"/>
      <c r="G26" s="110"/>
      <c r="H26" s="110"/>
      <c r="I26" s="131"/>
      <c r="J26" s="128">
        <v>0</v>
      </c>
      <c r="K26" s="3"/>
      <c r="L26" s="3"/>
      <c r="M26" s="3"/>
      <c r="N26" s="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48" t="s">
        <v>103</v>
      </c>
      <c r="C27" s="110" t="s">
        <v>104</v>
      </c>
      <c r="D27" s="110"/>
      <c r="E27" s="110"/>
      <c r="F27" s="110"/>
      <c r="G27" s="110"/>
      <c r="H27" s="110"/>
      <c r="I27" s="131"/>
      <c r="J27" s="128">
        <v>0</v>
      </c>
      <c r="K27" s="3"/>
      <c r="L27" s="3"/>
      <c r="M27" s="3"/>
      <c r="N27" s="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106" t="s">
        <v>105</v>
      </c>
      <c r="C28" s="106"/>
      <c r="D28" s="106"/>
      <c r="E28" s="106"/>
      <c r="F28" s="106"/>
      <c r="G28" s="106"/>
      <c r="H28" s="106"/>
      <c r="I28" s="106"/>
      <c r="J28" s="52">
        <f>SUM(J23:J27)</f>
        <v>2192</v>
      </c>
      <c r="K28" s="53"/>
      <c r="L28" s="3"/>
      <c r="M28" s="3"/>
      <c r="N28" s="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 x14ac:dyDescent="0.2">
      <c r="A29" s="36"/>
      <c r="B29" s="54"/>
      <c r="C29" s="54"/>
      <c r="D29" s="54"/>
      <c r="E29" s="54"/>
      <c r="F29" s="54"/>
      <c r="G29" s="54"/>
      <c r="H29" s="54"/>
      <c r="I29" s="54"/>
      <c r="J29" s="55"/>
      <c r="K29" s="3"/>
      <c r="L29" s="3"/>
      <c r="M29" s="3"/>
      <c r="N29" s="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 x14ac:dyDescent="0.2">
      <c r="A30" s="36"/>
      <c r="B30" s="54"/>
      <c r="C30" s="54"/>
      <c r="D30" s="54"/>
      <c r="E30" s="54"/>
      <c r="F30" s="54"/>
      <c r="G30" s="54"/>
      <c r="H30" s="54"/>
      <c r="I30" s="54"/>
      <c r="J30" s="55"/>
      <c r="K30" s="3"/>
      <c r="L30" s="3"/>
      <c r="M30" s="3"/>
      <c r="N30" s="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3"/>
      <c r="L31" s="3"/>
      <c r="M31" s="3"/>
      <c r="N31" s="3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106" t="s">
        <v>107</v>
      </c>
      <c r="C32" s="106"/>
      <c r="D32" s="106"/>
      <c r="E32" s="106"/>
      <c r="F32" s="106"/>
      <c r="G32" s="106"/>
      <c r="H32" s="106"/>
      <c r="I32" s="48" t="s">
        <v>97</v>
      </c>
      <c r="J32" s="48" t="s">
        <v>98</v>
      </c>
      <c r="K32" s="3"/>
      <c r="L32" s="3"/>
      <c r="M32" s="3"/>
      <c r="N32" s="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106" t="s">
        <v>108</v>
      </c>
      <c r="C33" s="106"/>
      <c r="D33" s="106"/>
      <c r="E33" s="106"/>
      <c r="F33" s="106"/>
      <c r="G33" s="106"/>
      <c r="H33" s="106"/>
      <c r="I33" s="106"/>
      <c r="J33" s="56">
        <f>J28</f>
        <v>2192</v>
      </c>
      <c r="K33" s="3"/>
      <c r="L33" s="3"/>
      <c r="M33" s="3"/>
      <c r="N33" s="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48" t="s">
        <v>70</v>
      </c>
      <c r="C34" s="110" t="s">
        <v>109</v>
      </c>
      <c r="D34" s="110"/>
      <c r="E34" s="110"/>
      <c r="F34" s="110"/>
      <c r="G34" s="110"/>
      <c r="H34" s="110"/>
      <c r="I34" s="51">
        <f>(1/12)</f>
        <v>8.3333333333333329E-2</v>
      </c>
      <c r="J34" s="49">
        <f>$J$33*I34</f>
        <v>182.66666666666666</v>
      </c>
      <c r="K34" s="3"/>
      <c r="L34" s="3"/>
      <c r="M34" s="3"/>
      <c r="N34" s="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48" t="s">
        <v>72</v>
      </c>
      <c r="C35" s="110" t="s">
        <v>110</v>
      </c>
      <c r="D35" s="110"/>
      <c r="E35" s="110"/>
      <c r="F35" s="110"/>
      <c r="G35" s="110"/>
      <c r="H35" s="110"/>
      <c r="I35" s="51">
        <f>(1/12)+((1/12)/3)</f>
        <v>0.1111111111111111</v>
      </c>
      <c r="J35" s="49">
        <f>$J$33*I35</f>
        <v>243.55555555555554</v>
      </c>
      <c r="K35" s="3"/>
      <c r="L35" s="3"/>
      <c r="M35" s="3"/>
      <c r="N35" s="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 x14ac:dyDescent="0.2">
      <c r="A36" s="36"/>
      <c r="B36" s="106" t="s">
        <v>111</v>
      </c>
      <c r="C36" s="106"/>
      <c r="D36" s="106"/>
      <c r="E36" s="106"/>
      <c r="F36" s="106"/>
      <c r="G36" s="106"/>
      <c r="H36" s="106"/>
      <c r="I36" s="57">
        <f>I34+I35</f>
        <v>0.19444444444444442</v>
      </c>
      <c r="J36" s="52">
        <f>SUM(J34:J35)</f>
        <v>426.22222222222217</v>
      </c>
      <c r="K36" s="53"/>
      <c r="L36" s="3"/>
      <c r="M36" s="3"/>
      <c r="N36" s="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 x14ac:dyDescent="0.2">
      <c r="A37" s="36"/>
      <c r="B37" s="58"/>
      <c r="C37" s="59"/>
      <c r="D37" s="59"/>
      <c r="E37" s="59"/>
      <c r="F37" s="59"/>
      <c r="G37" s="59"/>
      <c r="H37" s="59"/>
      <c r="I37" s="60"/>
      <c r="J37" s="61"/>
      <c r="K37" s="3"/>
      <c r="L37" s="3"/>
      <c r="M37" s="3"/>
      <c r="N37" s="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 x14ac:dyDescent="0.2">
      <c r="A38" s="36"/>
      <c r="B38" s="106" t="s">
        <v>112</v>
      </c>
      <c r="C38" s="106"/>
      <c r="D38" s="106"/>
      <c r="E38" s="106"/>
      <c r="F38" s="106"/>
      <c r="G38" s="106"/>
      <c r="H38" s="106"/>
      <c r="I38" s="48" t="s">
        <v>97</v>
      </c>
      <c r="J38" s="48" t="s">
        <v>98</v>
      </c>
      <c r="K38" s="3"/>
      <c r="L38" s="3"/>
      <c r="M38" s="3"/>
      <c r="N38" s="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 x14ac:dyDescent="0.2">
      <c r="A39" s="36"/>
      <c r="B39" s="106" t="s">
        <v>113</v>
      </c>
      <c r="C39" s="106"/>
      <c r="D39" s="106"/>
      <c r="E39" s="106"/>
      <c r="F39" s="106"/>
      <c r="G39" s="106"/>
      <c r="H39" s="106"/>
      <c r="I39" s="106"/>
      <c r="J39" s="62">
        <f>J28+J36</f>
        <v>2618.2222222222222</v>
      </c>
      <c r="K39" s="3"/>
      <c r="L39" s="3"/>
      <c r="M39" s="3"/>
      <c r="N39" s="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 x14ac:dyDescent="0.2">
      <c r="A40" s="36"/>
      <c r="B40" s="48" t="s">
        <v>70</v>
      </c>
      <c r="C40" s="110" t="s">
        <v>114</v>
      </c>
      <c r="D40" s="110"/>
      <c r="E40" s="110"/>
      <c r="F40" s="110"/>
      <c r="G40" s="110"/>
      <c r="H40" s="110"/>
      <c r="I40" s="51">
        <v>0.2</v>
      </c>
      <c r="J40" s="49">
        <f t="shared" ref="J40:J47" si="0">$J$39*I40</f>
        <v>523.6444444444445</v>
      </c>
      <c r="K40" s="3"/>
      <c r="L40" s="3"/>
      <c r="M40" s="3"/>
      <c r="N40" s="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48" t="s">
        <v>72</v>
      </c>
      <c r="C41" s="110" t="s">
        <v>115</v>
      </c>
      <c r="D41" s="110"/>
      <c r="E41" s="110"/>
      <c r="F41" s="110"/>
      <c r="G41" s="110"/>
      <c r="H41" s="110"/>
      <c r="I41" s="51">
        <v>2.5000000000000001E-2</v>
      </c>
      <c r="J41" s="49">
        <f t="shared" si="0"/>
        <v>65.455555555555563</v>
      </c>
      <c r="K41" s="3"/>
      <c r="L41" s="3"/>
      <c r="M41" s="3"/>
      <c r="N41" s="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 x14ac:dyDescent="0.2">
      <c r="A42" s="36"/>
      <c r="B42" s="48" t="s">
        <v>75</v>
      </c>
      <c r="C42" s="110" t="s">
        <v>116</v>
      </c>
      <c r="D42" s="110"/>
      <c r="E42" s="110"/>
      <c r="F42" s="110"/>
      <c r="G42" s="110"/>
      <c r="H42" s="110"/>
      <c r="I42" s="63">
        <v>0</v>
      </c>
      <c r="J42" s="49">
        <f t="shared" si="0"/>
        <v>0</v>
      </c>
      <c r="K42" s="3"/>
      <c r="L42" s="3"/>
      <c r="M42" s="3"/>
      <c r="N42" s="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48" t="s">
        <v>78</v>
      </c>
      <c r="C43" s="110" t="s">
        <v>117</v>
      </c>
      <c r="D43" s="110"/>
      <c r="E43" s="110"/>
      <c r="F43" s="110"/>
      <c r="G43" s="110"/>
      <c r="H43" s="110"/>
      <c r="I43" s="51">
        <v>1.4999999999999999E-2</v>
      </c>
      <c r="J43" s="49">
        <f t="shared" si="0"/>
        <v>39.273333333333333</v>
      </c>
      <c r="K43" s="3"/>
      <c r="L43" s="3"/>
      <c r="M43" s="3"/>
      <c r="N43" s="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 x14ac:dyDescent="0.2">
      <c r="A44" s="36"/>
      <c r="B44" s="48" t="s">
        <v>103</v>
      </c>
      <c r="C44" s="110" t="s">
        <v>118</v>
      </c>
      <c r="D44" s="110"/>
      <c r="E44" s="110"/>
      <c r="F44" s="110"/>
      <c r="G44" s="110"/>
      <c r="H44" s="110"/>
      <c r="I44" s="51">
        <v>0.01</v>
      </c>
      <c r="J44" s="49">
        <f t="shared" si="0"/>
        <v>26.182222222222222</v>
      </c>
      <c r="K44" s="3"/>
      <c r="L44" s="3"/>
      <c r="M44" s="3"/>
      <c r="N44" s="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 x14ac:dyDescent="0.2">
      <c r="A45" s="36"/>
      <c r="B45" s="48" t="s">
        <v>119</v>
      </c>
      <c r="C45" s="110" t="s">
        <v>120</v>
      </c>
      <c r="D45" s="110"/>
      <c r="E45" s="110"/>
      <c r="F45" s="110"/>
      <c r="G45" s="110"/>
      <c r="H45" s="110"/>
      <c r="I45" s="51">
        <v>6.0000000000000001E-3</v>
      </c>
      <c r="J45" s="49">
        <f t="shared" si="0"/>
        <v>15.709333333333333</v>
      </c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 x14ac:dyDescent="0.2">
      <c r="A46" s="36"/>
      <c r="B46" s="48" t="s">
        <v>121</v>
      </c>
      <c r="C46" s="110" t="s">
        <v>122</v>
      </c>
      <c r="D46" s="110"/>
      <c r="E46" s="110"/>
      <c r="F46" s="110"/>
      <c r="G46" s="110"/>
      <c r="H46" s="110"/>
      <c r="I46" s="51">
        <v>2E-3</v>
      </c>
      <c r="J46" s="49">
        <f t="shared" si="0"/>
        <v>5.2364444444444445</v>
      </c>
      <c r="K46" s="3"/>
      <c r="L46" s="3"/>
      <c r="M46" s="3"/>
      <c r="N46" s="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 x14ac:dyDescent="0.2">
      <c r="A47" s="36"/>
      <c r="B47" s="48" t="s">
        <v>123</v>
      </c>
      <c r="C47" s="110" t="s">
        <v>124</v>
      </c>
      <c r="D47" s="110"/>
      <c r="E47" s="110"/>
      <c r="F47" s="110"/>
      <c r="G47" s="110"/>
      <c r="H47" s="110"/>
      <c r="I47" s="51">
        <v>0.08</v>
      </c>
      <c r="J47" s="49">
        <f t="shared" si="0"/>
        <v>209.45777777777778</v>
      </c>
      <c r="K47" s="3"/>
      <c r="L47" s="3"/>
      <c r="M47" s="3"/>
      <c r="N47" s="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 x14ac:dyDescent="0.2">
      <c r="A48" s="36"/>
      <c r="B48" s="106" t="s">
        <v>125</v>
      </c>
      <c r="C48" s="106"/>
      <c r="D48" s="106"/>
      <c r="E48" s="106"/>
      <c r="F48" s="106"/>
      <c r="G48" s="106"/>
      <c r="H48" s="106"/>
      <c r="I48" s="57">
        <f>SUM(I40:I47)</f>
        <v>0.33800000000000002</v>
      </c>
      <c r="J48" s="52">
        <f>SUM(J40:J47)</f>
        <v>884.95911111111116</v>
      </c>
      <c r="K48" s="53"/>
      <c r="L48" s="3"/>
      <c r="M48" s="3"/>
      <c r="N48" s="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 x14ac:dyDescent="0.2">
      <c r="A49" s="36"/>
      <c r="B49" s="2"/>
      <c r="C49" s="54"/>
      <c r="D49" s="54"/>
      <c r="E49" s="54"/>
      <c r="F49" s="54"/>
      <c r="G49" s="54"/>
      <c r="H49" s="54"/>
      <c r="I49" s="64"/>
      <c r="J49" s="65"/>
      <c r="K49" s="53"/>
      <c r="L49" s="3"/>
      <c r="M49" s="3"/>
      <c r="N49" s="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106" t="s">
        <v>126</v>
      </c>
      <c r="C50" s="106"/>
      <c r="D50" s="106"/>
      <c r="E50" s="106"/>
      <c r="F50" s="106"/>
      <c r="G50" s="106"/>
      <c r="H50" s="106"/>
      <c r="I50" s="57"/>
      <c r="J50" s="48" t="s">
        <v>98</v>
      </c>
      <c r="K50" s="3"/>
      <c r="L50" s="3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66"/>
      <c r="B51" s="48" t="s">
        <v>70</v>
      </c>
      <c r="C51" s="110" t="s">
        <v>127</v>
      </c>
      <c r="D51" s="110"/>
      <c r="E51" s="110"/>
      <c r="F51" s="110"/>
      <c r="G51" s="110"/>
      <c r="H51" s="110"/>
      <c r="I51" s="132"/>
      <c r="J51" s="128">
        <f>((26*3.25*2)-(1100*0.01))</f>
        <v>158</v>
      </c>
      <c r="K51" s="68"/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4.25" customHeight="1" x14ac:dyDescent="0.2">
      <c r="A52" s="36"/>
      <c r="B52" s="48" t="s">
        <v>72</v>
      </c>
      <c r="C52" s="110" t="s">
        <v>128</v>
      </c>
      <c r="D52" s="110"/>
      <c r="E52" s="110"/>
      <c r="F52" s="110"/>
      <c r="G52" s="110"/>
      <c r="H52" s="110"/>
      <c r="I52" s="128">
        <v>13.5</v>
      </c>
      <c r="J52" s="128">
        <f>I52*26-(1100*0.005)</f>
        <v>345.5</v>
      </c>
      <c r="K52" s="3"/>
      <c r="L52" s="3"/>
      <c r="M52" s="3"/>
      <c r="N52" s="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 x14ac:dyDescent="0.2">
      <c r="A53" s="36"/>
      <c r="B53" s="48" t="s">
        <v>75</v>
      </c>
      <c r="C53" s="110" t="s">
        <v>129</v>
      </c>
      <c r="D53" s="110"/>
      <c r="E53" s="110"/>
      <c r="F53" s="110"/>
      <c r="G53" s="110"/>
      <c r="H53" s="110"/>
      <c r="I53" s="128"/>
      <c r="J53" s="128">
        <v>0</v>
      </c>
      <c r="K53" s="3"/>
      <c r="L53" s="3"/>
      <c r="M53" s="3"/>
      <c r="N53" s="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 x14ac:dyDescent="0.2">
      <c r="A54" s="36"/>
      <c r="B54" s="48" t="s">
        <v>78</v>
      </c>
      <c r="C54" s="110" t="s">
        <v>130</v>
      </c>
      <c r="D54" s="110"/>
      <c r="E54" s="110"/>
      <c r="F54" s="110"/>
      <c r="G54" s="110"/>
      <c r="H54" s="110"/>
      <c r="I54" s="128"/>
      <c r="J54" s="69">
        <v>0</v>
      </c>
      <c r="K54" s="70"/>
      <c r="L54" s="3"/>
      <c r="M54" s="3"/>
      <c r="N54" s="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 x14ac:dyDescent="0.2">
      <c r="A55" s="36"/>
      <c r="B55" s="48" t="s">
        <v>103</v>
      </c>
      <c r="C55" s="110" t="s">
        <v>131</v>
      </c>
      <c r="D55" s="110"/>
      <c r="E55" s="110"/>
      <c r="F55" s="110"/>
      <c r="G55" s="110"/>
      <c r="H55" s="110"/>
      <c r="I55" s="130"/>
      <c r="J55" s="128">
        <f>I55*0.3</f>
        <v>0</v>
      </c>
      <c r="K55" s="71"/>
      <c r="L55" s="3"/>
      <c r="M55" s="3"/>
      <c r="N55" s="3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 x14ac:dyDescent="0.2">
      <c r="A56" s="36"/>
      <c r="B56" s="48" t="s">
        <v>119</v>
      </c>
      <c r="C56" s="110" t="s">
        <v>132</v>
      </c>
      <c r="D56" s="110"/>
      <c r="E56" s="110"/>
      <c r="F56" s="110"/>
      <c r="G56" s="110"/>
      <c r="H56" s="110"/>
      <c r="I56" s="128"/>
      <c r="J56" s="128">
        <f>I56</f>
        <v>0</v>
      </c>
      <c r="K56" s="72"/>
      <c r="L56" s="3"/>
      <c r="M56" s="3"/>
      <c r="N56" s="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 x14ac:dyDescent="0.2">
      <c r="A57" s="36"/>
      <c r="B57" s="106" t="s">
        <v>133</v>
      </c>
      <c r="C57" s="106"/>
      <c r="D57" s="106"/>
      <c r="E57" s="106"/>
      <c r="F57" s="106"/>
      <c r="G57" s="106"/>
      <c r="H57" s="106"/>
      <c r="I57" s="106"/>
      <c r="J57" s="52">
        <f>SUM(J51:J56)</f>
        <v>503.5</v>
      </c>
      <c r="K57" s="53"/>
      <c r="L57" s="3"/>
      <c r="M57" s="3"/>
      <c r="N57" s="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 x14ac:dyDescent="0.2">
      <c r="A58" s="36"/>
      <c r="B58" s="2"/>
      <c r="C58" s="54"/>
      <c r="D58" s="54"/>
      <c r="E58" s="54"/>
      <c r="F58" s="54"/>
      <c r="G58" s="54"/>
      <c r="H58" s="54"/>
      <c r="I58" s="64"/>
      <c r="J58" s="65"/>
      <c r="K58" s="3"/>
      <c r="L58" s="3"/>
      <c r="M58" s="3"/>
      <c r="N58" s="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 x14ac:dyDescent="0.2">
      <c r="A59" s="36"/>
      <c r="B59" s="109" t="s">
        <v>134</v>
      </c>
      <c r="C59" s="109"/>
      <c r="D59" s="109"/>
      <c r="E59" s="109"/>
      <c r="F59" s="109"/>
      <c r="G59" s="109"/>
      <c r="H59" s="109"/>
      <c r="I59" s="109"/>
      <c r="J59" s="109"/>
      <c r="K59" s="3"/>
      <c r="L59" s="3"/>
      <c r="M59" s="3"/>
      <c r="N59" s="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106" t="s">
        <v>135</v>
      </c>
      <c r="C60" s="106"/>
      <c r="D60" s="106"/>
      <c r="E60" s="106"/>
      <c r="F60" s="106"/>
      <c r="G60" s="106"/>
      <c r="H60" s="106"/>
      <c r="I60" s="106"/>
      <c r="J60" s="48" t="s">
        <v>98</v>
      </c>
      <c r="K60" s="3"/>
      <c r="L60" s="3"/>
      <c r="M60" s="3"/>
      <c r="N60" s="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48" t="s">
        <v>136</v>
      </c>
      <c r="C61" s="110" t="s">
        <v>137</v>
      </c>
      <c r="D61" s="110"/>
      <c r="E61" s="110"/>
      <c r="F61" s="110"/>
      <c r="G61" s="110"/>
      <c r="H61" s="110"/>
      <c r="I61" s="110"/>
      <c r="J61" s="49">
        <f>J36</f>
        <v>426.22222222222217</v>
      </c>
      <c r="K61" s="3"/>
      <c r="L61" s="3"/>
      <c r="M61" s="3"/>
      <c r="N61" s="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x14ac:dyDescent="0.2">
      <c r="A62" s="36"/>
      <c r="B62" s="48" t="s">
        <v>138</v>
      </c>
      <c r="C62" s="110" t="s">
        <v>139</v>
      </c>
      <c r="D62" s="110"/>
      <c r="E62" s="110"/>
      <c r="F62" s="110"/>
      <c r="G62" s="110"/>
      <c r="H62" s="110"/>
      <c r="I62" s="110"/>
      <c r="J62" s="49">
        <f>J48</f>
        <v>884.95911111111116</v>
      </c>
      <c r="K62" s="3"/>
      <c r="L62" s="3"/>
      <c r="M62" s="3"/>
      <c r="N62" s="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 x14ac:dyDescent="0.2">
      <c r="A63" s="36"/>
      <c r="B63" s="48" t="s">
        <v>140</v>
      </c>
      <c r="C63" s="110" t="s">
        <v>141</v>
      </c>
      <c r="D63" s="110"/>
      <c r="E63" s="110"/>
      <c r="F63" s="110"/>
      <c r="G63" s="110"/>
      <c r="H63" s="110"/>
      <c r="I63" s="110"/>
      <c r="J63" s="49">
        <f>J57</f>
        <v>503.5</v>
      </c>
      <c r="K63" s="3"/>
      <c r="L63" s="3"/>
      <c r="M63" s="3"/>
      <c r="N63" s="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 x14ac:dyDescent="0.2">
      <c r="A64" s="66"/>
      <c r="B64" s="106" t="s">
        <v>142</v>
      </c>
      <c r="C64" s="106"/>
      <c r="D64" s="106"/>
      <c r="E64" s="106"/>
      <c r="F64" s="106"/>
      <c r="G64" s="106"/>
      <c r="H64" s="106"/>
      <c r="I64" s="106"/>
      <c r="J64" s="52">
        <f>SUM(J61:J63)</f>
        <v>1814.6813333333334</v>
      </c>
      <c r="K64" s="53"/>
      <c r="L64" s="68"/>
      <c r="M64" s="68"/>
      <c r="N64" s="68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4.25" customHeight="1" x14ac:dyDescent="0.2">
      <c r="A65" s="36"/>
      <c r="B65" s="117"/>
      <c r="C65" s="117"/>
      <c r="D65" s="117"/>
      <c r="E65" s="117"/>
      <c r="F65" s="117"/>
      <c r="G65" s="117"/>
      <c r="H65" s="117"/>
      <c r="I65" s="117"/>
      <c r="J65" s="117"/>
      <c r="K65" s="3"/>
      <c r="L65" s="3"/>
      <c r="M65" s="3"/>
      <c r="N65" s="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 x14ac:dyDescent="0.2">
      <c r="A66" s="36"/>
      <c r="B66" s="73"/>
      <c r="C66" s="73"/>
      <c r="D66" s="73"/>
      <c r="E66" s="73"/>
      <c r="F66" s="73"/>
      <c r="G66" s="73"/>
      <c r="H66" s="73"/>
      <c r="I66" s="73"/>
      <c r="J66" s="73"/>
      <c r="K66" s="3"/>
      <c r="L66" s="3"/>
      <c r="M66" s="3"/>
      <c r="N66" s="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 x14ac:dyDescent="0.2">
      <c r="A67" s="36"/>
      <c r="B67" s="109" t="s">
        <v>143</v>
      </c>
      <c r="C67" s="109"/>
      <c r="D67" s="109"/>
      <c r="E67" s="109"/>
      <c r="F67" s="109"/>
      <c r="G67" s="109"/>
      <c r="H67" s="109"/>
      <c r="I67" s="109"/>
      <c r="J67" s="109"/>
      <c r="K67" s="3"/>
      <c r="L67" s="3"/>
      <c r="M67" s="3"/>
      <c r="N67" s="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 x14ac:dyDescent="0.2">
      <c r="A68" s="36"/>
      <c r="B68" s="48">
        <v>3</v>
      </c>
      <c r="C68" s="106" t="s">
        <v>144</v>
      </c>
      <c r="D68" s="106"/>
      <c r="E68" s="106"/>
      <c r="F68" s="106"/>
      <c r="G68" s="106"/>
      <c r="H68" s="106"/>
      <c r="I68" s="48" t="s">
        <v>97</v>
      </c>
      <c r="J68" s="48" t="s">
        <v>98</v>
      </c>
      <c r="K68" s="3"/>
      <c r="L68" s="3"/>
      <c r="M68" s="3"/>
      <c r="N68" s="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 x14ac:dyDescent="0.2">
      <c r="A69" s="36"/>
      <c r="B69" s="106" t="s">
        <v>108</v>
      </c>
      <c r="C69" s="106"/>
      <c r="D69" s="106"/>
      <c r="E69" s="106"/>
      <c r="F69" s="106"/>
      <c r="G69" s="106"/>
      <c r="H69" s="106"/>
      <c r="I69" s="106"/>
      <c r="J69" s="62">
        <f>J28</f>
        <v>2192</v>
      </c>
      <c r="K69" s="3"/>
      <c r="L69" s="3"/>
      <c r="M69" s="3"/>
      <c r="N69" s="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 x14ac:dyDescent="0.2">
      <c r="A70" s="36"/>
      <c r="B70" s="48" t="s">
        <v>70</v>
      </c>
      <c r="C70" s="110" t="s">
        <v>145</v>
      </c>
      <c r="D70" s="110"/>
      <c r="E70" s="110"/>
      <c r="F70" s="110"/>
      <c r="G70" s="110"/>
      <c r="H70" s="110"/>
      <c r="I70" s="51">
        <f>((1/12)*0.05)</f>
        <v>4.1666666666666666E-3</v>
      </c>
      <c r="J70" s="49">
        <f>$J$69*I70</f>
        <v>9.1333333333333329</v>
      </c>
      <c r="K70" s="53"/>
      <c r="L70" s="3"/>
      <c r="M70" s="3"/>
      <c r="N70" s="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 x14ac:dyDescent="0.2">
      <c r="A71" s="36"/>
      <c r="B71" s="48" t="s">
        <v>72</v>
      </c>
      <c r="C71" s="110" t="s">
        <v>146</v>
      </c>
      <c r="D71" s="110"/>
      <c r="E71" s="110"/>
      <c r="F71" s="110"/>
      <c r="G71" s="110"/>
      <c r="H71" s="110"/>
      <c r="I71" s="51">
        <f>I70*0.08</f>
        <v>3.3333333333333332E-4</v>
      </c>
      <c r="J71" s="49">
        <f>$J$69*I71</f>
        <v>0.73066666666666669</v>
      </c>
      <c r="K71" s="53"/>
      <c r="L71" s="3"/>
      <c r="M71" s="3"/>
      <c r="N71" s="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 x14ac:dyDescent="0.2">
      <c r="A72" s="36"/>
      <c r="B72" s="48" t="s">
        <v>75</v>
      </c>
      <c r="C72" s="110" t="s">
        <v>147</v>
      </c>
      <c r="D72" s="110"/>
      <c r="E72" s="110"/>
      <c r="F72" s="110"/>
      <c r="G72" s="110"/>
      <c r="H72" s="110"/>
      <c r="I72" s="51">
        <f>(7/30)/12</f>
        <v>1.9444444444444445E-2</v>
      </c>
      <c r="J72" s="49">
        <f>$J$69*I72</f>
        <v>42.62222222222222</v>
      </c>
      <c r="K72" s="74" t="s">
        <v>148</v>
      </c>
      <c r="L72" s="3"/>
      <c r="M72" s="3"/>
      <c r="N72" s="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 x14ac:dyDescent="0.2">
      <c r="A73" s="36"/>
      <c r="B73" s="48" t="s">
        <v>78</v>
      </c>
      <c r="C73" s="110" t="s">
        <v>149</v>
      </c>
      <c r="D73" s="110"/>
      <c r="E73" s="110"/>
      <c r="F73" s="110"/>
      <c r="G73" s="110"/>
      <c r="H73" s="110"/>
      <c r="I73" s="51">
        <f>I72*I48</f>
        <v>6.5722222222222224E-3</v>
      </c>
      <c r="J73" s="49">
        <f>$J$69*I73</f>
        <v>14.406311111111112</v>
      </c>
      <c r="K73" s="75"/>
      <c r="L73" s="3"/>
      <c r="M73" s="3"/>
      <c r="N73" s="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 x14ac:dyDescent="0.2">
      <c r="A74" s="3"/>
      <c r="B74" s="48" t="s">
        <v>103</v>
      </c>
      <c r="C74" s="110" t="s">
        <v>150</v>
      </c>
      <c r="D74" s="110"/>
      <c r="E74" s="110"/>
      <c r="F74" s="110"/>
      <c r="G74" s="110"/>
      <c r="H74" s="110"/>
      <c r="I74" s="51">
        <f>(0.4*0.08)</f>
        <v>3.2000000000000001E-2</v>
      </c>
      <c r="J74" s="49">
        <f>$J$69*I74</f>
        <v>70.144000000000005</v>
      </c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36"/>
      <c r="B75" s="106" t="s">
        <v>151</v>
      </c>
      <c r="C75" s="106"/>
      <c r="D75" s="106"/>
      <c r="E75" s="106"/>
      <c r="F75" s="106"/>
      <c r="G75" s="106"/>
      <c r="H75" s="106"/>
      <c r="I75" s="57">
        <f>SUM(I70:I74)</f>
        <v>6.2516666666666665E-2</v>
      </c>
      <c r="J75" s="52">
        <f>SUM(J70:J74)</f>
        <v>137.03653333333335</v>
      </c>
      <c r="K75" s="53"/>
      <c r="L75" s="3"/>
      <c r="M75" s="3"/>
      <c r="N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 x14ac:dyDescent="0.2">
      <c r="A76" s="66"/>
      <c r="B76" s="116"/>
      <c r="C76" s="116"/>
      <c r="D76" s="116"/>
      <c r="E76" s="116"/>
      <c r="F76" s="116"/>
      <c r="G76" s="116"/>
      <c r="H76" s="116"/>
      <c r="I76" s="116"/>
      <c r="J76" s="116"/>
      <c r="K76" s="68"/>
      <c r="L76" s="68"/>
      <c r="M76" s="68"/>
      <c r="N76" s="68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4.25" customHeight="1" x14ac:dyDescent="0.2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68"/>
      <c r="L77" s="68"/>
      <c r="M77" s="68"/>
      <c r="N77" s="68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4.25" customHeight="1" x14ac:dyDescent="0.2">
      <c r="A78" s="36"/>
      <c r="B78" s="109" t="s">
        <v>152</v>
      </c>
      <c r="C78" s="109"/>
      <c r="D78" s="109"/>
      <c r="E78" s="109"/>
      <c r="F78" s="109"/>
      <c r="G78" s="109"/>
      <c r="H78" s="109"/>
      <c r="I78" s="109"/>
      <c r="J78" s="109"/>
      <c r="K78" s="3"/>
      <c r="L78" s="3"/>
      <c r="M78" s="3"/>
      <c r="N78" s="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 x14ac:dyDescent="0.2">
      <c r="A79" s="3"/>
      <c r="B79" s="106" t="s">
        <v>153</v>
      </c>
      <c r="C79" s="106"/>
      <c r="D79" s="106"/>
      <c r="E79" s="106"/>
      <c r="F79" s="106"/>
      <c r="G79" s="106"/>
      <c r="H79" s="106"/>
      <c r="I79" s="48" t="s">
        <v>97</v>
      </c>
      <c r="J79" s="48" t="s">
        <v>98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6"/>
      <c r="B80" s="112" t="s">
        <v>108</v>
      </c>
      <c r="C80" s="112"/>
      <c r="D80" s="112"/>
      <c r="E80" s="112"/>
      <c r="F80" s="112"/>
      <c r="G80" s="112"/>
      <c r="H80" s="112"/>
      <c r="I80" s="112"/>
      <c r="J80" s="76">
        <f>J28</f>
        <v>2192</v>
      </c>
      <c r="K80" s="3"/>
      <c r="L80" s="3"/>
      <c r="M80" s="3"/>
      <c r="N80" s="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 x14ac:dyDescent="0.2">
      <c r="A81" s="36"/>
      <c r="B81" s="48" t="s">
        <v>70</v>
      </c>
      <c r="C81" s="110" t="s">
        <v>154</v>
      </c>
      <c r="D81" s="110"/>
      <c r="E81" s="110"/>
      <c r="F81" s="110"/>
      <c r="G81" s="110"/>
      <c r="H81" s="110"/>
      <c r="I81" s="51">
        <f>I35/12</f>
        <v>9.2592592592592587E-3</v>
      </c>
      <c r="J81" s="49">
        <f t="shared" ref="J81:J86" si="1">$J$80*I81</f>
        <v>20.296296296296294</v>
      </c>
      <c r="K81" s="77"/>
      <c r="L81" s="3"/>
      <c r="M81" s="3"/>
      <c r="N81" s="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48" t="s">
        <v>72</v>
      </c>
      <c r="C82" s="110" t="s">
        <v>155</v>
      </c>
      <c r="D82" s="110"/>
      <c r="E82" s="110"/>
      <c r="F82" s="110"/>
      <c r="G82" s="110"/>
      <c r="H82" s="110"/>
      <c r="I82" s="51">
        <f>(5.96/30)*(1/12)</f>
        <v>1.6555555555555553E-2</v>
      </c>
      <c r="J82" s="49">
        <f t="shared" si="1"/>
        <v>36.289777777777772</v>
      </c>
      <c r="K82" s="77"/>
      <c r="L82" s="3"/>
      <c r="M82" s="3"/>
      <c r="N82" s="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 x14ac:dyDescent="0.2">
      <c r="A83" s="36"/>
      <c r="B83" s="48" t="s">
        <v>75</v>
      </c>
      <c r="C83" s="110" t="s">
        <v>156</v>
      </c>
      <c r="D83" s="110"/>
      <c r="E83" s="110"/>
      <c r="F83" s="110"/>
      <c r="G83" s="110"/>
      <c r="H83" s="110"/>
      <c r="I83" s="51">
        <f>(5/30)/12*0.015</f>
        <v>2.0833333333333332E-4</v>
      </c>
      <c r="J83" s="49">
        <f t="shared" si="1"/>
        <v>0.45666666666666661</v>
      </c>
      <c r="K83" s="53"/>
      <c r="L83" s="3"/>
      <c r="M83" s="3"/>
      <c r="N83" s="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48" t="s">
        <v>78</v>
      </c>
      <c r="C84" s="113" t="s">
        <v>157</v>
      </c>
      <c r="D84" s="113"/>
      <c r="E84" s="113"/>
      <c r="F84" s="113"/>
      <c r="G84" s="113"/>
      <c r="H84" s="113"/>
      <c r="I84" s="51">
        <f>(15/30)/12*0.0078</f>
        <v>3.2499999999999999E-4</v>
      </c>
      <c r="J84" s="49">
        <f t="shared" si="1"/>
        <v>0.71239999999999992</v>
      </c>
      <c r="K84" s="53"/>
      <c r="L84" s="3"/>
      <c r="M84" s="3"/>
      <c r="N84" s="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 x14ac:dyDescent="0.2">
      <c r="A85" s="36"/>
      <c r="B85" s="48" t="s">
        <v>103</v>
      </c>
      <c r="C85" s="110" t="s">
        <v>158</v>
      </c>
      <c r="D85" s="110"/>
      <c r="E85" s="110"/>
      <c r="F85" s="110"/>
      <c r="G85" s="110"/>
      <c r="H85" s="110"/>
      <c r="I85" s="51">
        <f>(0.0144*0.1*0.4509*6/12)</f>
        <v>3.2464800000000003E-4</v>
      </c>
      <c r="J85" s="49">
        <f t="shared" si="1"/>
        <v>0.71162841600000004</v>
      </c>
      <c r="K85" s="53"/>
      <c r="L85" s="3"/>
      <c r="M85" s="3"/>
      <c r="N85" s="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 x14ac:dyDescent="0.2">
      <c r="A86" s="36"/>
      <c r="B86" s="48" t="s">
        <v>119</v>
      </c>
      <c r="C86" s="114" t="s">
        <v>159</v>
      </c>
      <c r="D86" s="114"/>
      <c r="E86" s="114"/>
      <c r="F86" s="114"/>
      <c r="G86" s="114"/>
      <c r="H86" s="114"/>
      <c r="I86" s="51">
        <f>SUM(I81:I85)*I48</f>
        <v>9.0154050980740738E-3</v>
      </c>
      <c r="J86" s="49">
        <f t="shared" si="1"/>
        <v>19.761767974978369</v>
      </c>
      <c r="K86" s="53"/>
      <c r="L86" s="3"/>
      <c r="M86" s="3"/>
      <c r="N86" s="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 x14ac:dyDescent="0.2">
      <c r="A87" s="66"/>
      <c r="B87" s="106" t="s">
        <v>160</v>
      </c>
      <c r="C87" s="106"/>
      <c r="D87" s="106"/>
      <c r="E87" s="106"/>
      <c r="F87" s="106"/>
      <c r="G87" s="106"/>
      <c r="H87" s="106"/>
      <c r="I87" s="57">
        <f>SUM(I81:I86)</f>
        <v>3.5688201246222219E-2</v>
      </c>
      <c r="J87" s="52">
        <f>SUM(J81:J86)</f>
        <v>78.228537131719094</v>
      </c>
      <c r="K87" s="53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2">
      <c r="A88" s="36"/>
      <c r="B88" s="115"/>
      <c r="C88" s="115"/>
      <c r="D88" s="115"/>
      <c r="E88" s="115"/>
      <c r="F88" s="115"/>
      <c r="G88" s="115"/>
      <c r="H88" s="115"/>
      <c r="I88" s="115"/>
      <c r="J88" s="115"/>
      <c r="K88" s="3"/>
      <c r="L88" s="3"/>
      <c r="M88" s="3"/>
      <c r="N88" s="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106" t="s">
        <v>161</v>
      </c>
      <c r="C89" s="106"/>
      <c r="D89" s="106"/>
      <c r="E89" s="106"/>
      <c r="F89" s="106"/>
      <c r="G89" s="106"/>
      <c r="H89" s="106"/>
      <c r="I89" s="48" t="s">
        <v>97</v>
      </c>
      <c r="J89" s="48" t="s">
        <v>98</v>
      </c>
      <c r="K89" s="3"/>
      <c r="L89" s="3"/>
      <c r="M89" s="3"/>
      <c r="N89" s="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107" t="s">
        <v>108</v>
      </c>
      <c r="C90" s="107"/>
      <c r="D90" s="107"/>
      <c r="E90" s="107"/>
      <c r="F90" s="107"/>
      <c r="G90" s="107"/>
      <c r="H90" s="107"/>
      <c r="I90" s="107"/>
      <c r="J90" s="78">
        <f>J28</f>
        <v>2192</v>
      </c>
      <c r="K90" s="3"/>
      <c r="L90" s="3"/>
      <c r="M90" s="3"/>
      <c r="N90" s="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48" t="s">
        <v>70</v>
      </c>
      <c r="C91" s="110" t="s">
        <v>162</v>
      </c>
      <c r="D91" s="110"/>
      <c r="E91" s="110"/>
      <c r="F91" s="110"/>
      <c r="G91" s="110"/>
      <c r="H91" s="110"/>
      <c r="I91" s="51"/>
      <c r="J91" s="49">
        <v>0</v>
      </c>
      <c r="K91" s="3"/>
      <c r="L91" s="3"/>
      <c r="M91" s="3"/>
      <c r="N91" s="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 x14ac:dyDescent="0.2">
      <c r="A92" s="36"/>
      <c r="B92" s="106" t="s">
        <v>163</v>
      </c>
      <c r="C92" s="106"/>
      <c r="D92" s="106"/>
      <c r="E92" s="106"/>
      <c r="F92" s="106"/>
      <c r="G92" s="106"/>
      <c r="H92" s="106"/>
      <c r="I92" s="57"/>
      <c r="J92" s="52">
        <f>J91</f>
        <v>0</v>
      </c>
      <c r="K92" s="53"/>
      <c r="L92" s="3"/>
      <c r="M92" s="3"/>
      <c r="N92" s="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6.5" customHeight="1" x14ac:dyDescent="0.2">
      <c r="A93" s="36"/>
      <c r="B93" s="79"/>
      <c r="C93" s="79"/>
      <c r="D93" s="79"/>
      <c r="E93" s="79"/>
      <c r="F93" s="79"/>
      <c r="G93" s="79"/>
      <c r="H93" s="79"/>
      <c r="I93" s="79"/>
      <c r="J93" s="79"/>
      <c r="K93" s="3"/>
      <c r="L93" s="3"/>
      <c r="M93" s="3"/>
      <c r="N93" s="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 x14ac:dyDescent="0.2">
      <c r="A94" s="36"/>
      <c r="B94" s="109" t="s">
        <v>164</v>
      </c>
      <c r="C94" s="109"/>
      <c r="D94" s="109"/>
      <c r="E94" s="109"/>
      <c r="F94" s="109"/>
      <c r="G94" s="109"/>
      <c r="H94" s="109"/>
      <c r="I94" s="109"/>
      <c r="J94" s="109"/>
      <c r="K94" s="3"/>
      <c r="L94" s="3"/>
      <c r="M94" s="3"/>
      <c r="N94" s="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106" t="s">
        <v>165</v>
      </c>
      <c r="C95" s="106"/>
      <c r="D95" s="106"/>
      <c r="E95" s="106"/>
      <c r="F95" s="106"/>
      <c r="G95" s="106"/>
      <c r="H95" s="106"/>
      <c r="I95" s="106"/>
      <c r="J95" s="48" t="s">
        <v>98</v>
      </c>
      <c r="K95" s="3"/>
      <c r="L95" s="3"/>
      <c r="M95" s="3"/>
      <c r="N95" s="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48" t="s">
        <v>166</v>
      </c>
      <c r="C96" s="110" t="s">
        <v>155</v>
      </c>
      <c r="D96" s="110"/>
      <c r="E96" s="110"/>
      <c r="F96" s="110"/>
      <c r="G96" s="110"/>
      <c r="H96" s="110"/>
      <c r="I96" s="110"/>
      <c r="J96" s="49">
        <f>J87</f>
        <v>78.228537131719094</v>
      </c>
      <c r="K96" s="3"/>
      <c r="L96" s="3"/>
      <c r="M96" s="3"/>
      <c r="N96" s="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 x14ac:dyDescent="0.2">
      <c r="A97" s="36"/>
      <c r="B97" s="48" t="s">
        <v>167</v>
      </c>
      <c r="C97" s="110" t="s">
        <v>168</v>
      </c>
      <c r="D97" s="110"/>
      <c r="E97" s="110"/>
      <c r="F97" s="110"/>
      <c r="G97" s="110"/>
      <c r="H97" s="110"/>
      <c r="I97" s="110"/>
      <c r="J97" s="49">
        <f>J92</f>
        <v>0</v>
      </c>
      <c r="K97" s="3"/>
      <c r="L97" s="3"/>
      <c r="M97" s="3"/>
      <c r="N97" s="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 x14ac:dyDescent="0.2">
      <c r="A98" s="66"/>
      <c r="B98" s="106" t="s">
        <v>169</v>
      </c>
      <c r="C98" s="106"/>
      <c r="D98" s="106"/>
      <c r="E98" s="106"/>
      <c r="F98" s="106"/>
      <c r="G98" s="106"/>
      <c r="H98" s="106"/>
      <c r="I98" s="106"/>
      <c r="J98" s="52">
        <f>SUM(J96:J97)</f>
        <v>78.228537131719094</v>
      </c>
      <c r="K98" s="53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2">
      <c r="A99" s="36"/>
      <c r="B99" s="79"/>
      <c r="C99" s="79"/>
      <c r="D99" s="79"/>
      <c r="E99" s="79"/>
      <c r="F99" s="79"/>
      <c r="G99" s="79"/>
      <c r="H99" s="79"/>
      <c r="I99" s="79"/>
      <c r="J99" s="79"/>
      <c r="K99" s="3"/>
      <c r="L99" s="3"/>
      <c r="M99" s="3"/>
      <c r="N99" s="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2">
      <c r="A100" s="36"/>
      <c r="B100" s="79"/>
      <c r="C100" s="79"/>
      <c r="D100" s="79"/>
      <c r="E100" s="79"/>
      <c r="F100" s="79"/>
      <c r="G100" s="79"/>
      <c r="H100" s="79"/>
      <c r="I100" s="79"/>
      <c r="J100" s="79"/>
      <c r="K100" s="3"/>
      <c r="L100" s="3"/>
      <c r="M100" s="3"/>
      <c r="N100" s="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 x14ac:dyDescent="0.2">
      <c r="A101" s="36"/>
      <c r="B101" s="109" t="s">
        <v>170</v>
      </c>
      <c r="C101" s="109"/>
      <c r="D101" s="109"/>
      <c r="E101" s="109"/>
      <c r="F101" s="109"/>
      <c r="G101" s="109"/>
      <c r="H101" s="109"/>
      <c r="I101" s="109"/>
      <c r="J101" s="109"/>
      <c r="K101" s="3"/>
      <c r="L101" s="3"/>
      <c r="M101" s="3"/>
      <c r="N101" s="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 x14ac:dyDescent="0.2">
      <c r="A102" s="36"/>
      <c r="B102" s="48">
        <v>5</v>
      </c>
      <c r="C102" s="106" t="s">
        <v>171</v>
      </c>
      <c r="D102" s="106"/>
      <c r="E102" s="106"/>
      <c r="F102" s="106"/>
      <c r="G102" s="106"/>
      <c r="H102" s="106"/>
      <c r="I102" s="48"/>
      <c r="J102" s="48" t="s">
        <v>98</v>
      </c>
      <c r="K102" s="3"/>
      <c r="L102" s="3"/>
      <c r="M102" s="3"/>
      <c r="N102" s="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 x14ac:dyDescent="0.2">
      <c r="A103" s="36"/>
      <c r="B103" s="48" t="s">
        <v>70</v>
      </c>
      <c r="C103" s="110" t="s">
        <v>172</v>
      </c>
      <c r="D103" s="110"/>
      <c r="E103" s="110"/>
      <c r="F103" s="110"/>
      <c r="G103" s="110"/>
      <c r="H103" s="110"/>
      <c r="I103" s="49"/>
      <c r="J103" s="49">
        <f>'Uniforme-EPI'!F29</f>
        <v>0</v>
      </c>
      <c r="K103" s="3"/>
      <c r="L103" s="3"/>
      <c r="M103" s="3"/>
      <c r="N103" s="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 x14ac:dyDescent="0.2">
      <c r="A104" s="36"/>
      <c r="B104" s="48" t="s">
        <v>72</v>
      </c>
      <c r="C104" s="110" t="s">
        <v>173</v>
      </c>
      <c r="D104" s="110"/>
      <c r="E104" s="110"/>
      <c r="F104" s="110"/>
      <c r="G104" s="110"/>
      <c r="H104" s="110"/>
      <c r="I104" s="80"/>
      <c r="J104" s="49">
        <v>0</v>
      </c>
      <c r="K104" s="3"/>
      <c r="L104" s="3"/>
      <c r="M104" s="3"/>
      <c r="N104" s="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81" t="s">
        <v>75</v>
      </c>
      <c r="C105" s="110" t="s">
        <v>174</v>
      </c>
      <c r="D105" s="110"/>
      <c r="E105" s="110"/>
      <c r="F105" s="110"/>
      <c r="G105" s="110"/>
      <c r="H105" s="110"/>
      <c r="I105" s="82"/>
      <c r="J105" s="49">
        <f>'Uniforme-EPI'!F45</f>
        <v>0</v>
      </c>
      <c r="K105" s="3"/>
      <c r="L105" s="3"/>
      <c r="M105" s="3"/>
      <c r="N105" s="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 x14ac:dyDescent="0.2">
      <c r="A106" s="36"/>
      <c r="B106" s="81" t="s">
        <v>78</v>
      </c>
      <c r="C106" s="110" t="s">
        <v>175</v>
      </c>
      <c r="D106" s="110"/>
      <c r="E106" s="110"/>
      <c r="F106" s="110"/>
      <c r="G106" s="110"/>
      <c r="H106" s="110"/>
      <c r="I106" s="82"/>
      <c r="J106" s="49">
        <v>0</v>
      </c>
      <c r="K106" s="3"/>
      <c r="L106" s="3"/>
      <c r="M106" s="3"/>
      <c r="N106" s="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 x14ac:dyDescent="0.2">
      <c r="A107" s="36"/>
      <c r="B107" s="106" t="s">
        <v>176</v>
      </c>
      <c r="C107" s="106"/>
      <c r="D107" s="106"/>
      <c r="E107" s="106"/>
      <c r="F107" s="106"/>
      <c r="G107" s="106"/>
      <c r="H107" s="106"/>
      <c r="I107" s="83"/>
      <c r="J107" s="52">
        <f>SUM(J103:J106)</f>
        <v>0</v>
      </c>
      <c r="K107" s="3"/>
      <c r="L107" s="3"/>
      <c r="M107" s="3"/>
      <c r="N107" s="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.5" customHeight="1" x14ac:dyDescent="0.2">
      <c r="A108" s="36"/>
      <c r="B108" s="111"/>
      <c r="C108" s="111"/>
      <c r="D108" s="111"/>
      <c r="E108" s="111"/>
      <c r="F108" s="111"/>
      <c r="G108" s="111"/>
      <c r="H108" s="111"/>
      <c r="I108" s="111"/>
      <c r="J108" s="111"/>
      <c r="K108" s="3"/>
      <c r="L108" s="3"/>
      <c r="M108" s="3"/>
      <c r="N108" s="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6.5" customHeight="1" x14ac:dyDescent="0.2">
      <c r="A109" s="36"/>
      <c r="B109" s="79"/>
      <c r="C109" s="79"/>
      <c r="D109" s="79"/>
      <c r="E109" s="79"/>
      <c r="F109" s="79"/>
      <c r="G109" s="79"/>
      <c r="H109" s="79"/>
      <c r="I109" s="79"/>
      <c r="J109" s="79"/>
      <c r="K109" s="3"/>
      <c r="L109" s="3"/>
      <c r="M109" s="3"/>
      <c r="N109" s="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 x14ac:dyDescent="0.2">
      <c r="A110" s="36"/>
      <c r="B110" s="109" t="s">
        <v>177</v>
      </c>
      <c r="C110" s="109"/>
      <c r="D110" s="109"/>
      <c r="E110" s="109"/>
      <c r="F110" s="109"/>
      <c r="G110" s="109"/>
      <c r="H110" s="109"/>
      <c r="I110" s="109"/>
      <c r="J110" s="109"/>
      <c r="K110" s="53"/>
      <c r="L110" s="77"/>
      <c r="M110" s="77"/>
      <c r="N110" s="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 x14ac:dyDescent="0.2">
      <c r="A111" s="36"/>
      <c r="B111" s="48">
        <v>6</v>
      </c>
      <c r="C111" s="106" t="s">
        <v>178</v>
      </c>
      <c r="D111" s="106"/>
      <c r="E111" s="106"/>
      <c r="F111" s="106"/>
      <c r="G111" s="106"/>
      <c r="H111" s="106"/>
      <c r="I111" s="48" t="s">
        <v>97</v>
      </c>
      <c r="J111" s="48" t="s">
        <v>98</v>
      </c>
      <c r="K111" s="53"/>
      <c r="L111" s="3"/>
      <c r="M111" s="3"/>
      <c r="N111" s="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48" t="s">
        <v>70</v>
      </c>
      <c r="C112" s="110" t="s">
        <v>179</v>
      </c>
      <c r="D112" s="110"/>
      <c r="E112" s="110"/>
      <c r="F112" s="110"/>
      <c r="G112" s="110"/>
      <c r="H112" s="110"/>
      <c r="I112" s="63">
        <v>0</v>
      </c>
      <c r="J112" s="49">
        <f>J129*I112</f>
        <v>0</v>
      </c>
      <c r="K112" s="84"/>
      <c r="L112" s="39"/>
      <c r="M112" s="39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 x14ac:dyDescent="0.2">
      <c r="A113" s="36"/>
      <c r="B113" s="48" t="s">
        <v>72</v>
      </c>
      <c r="C113" s="110" t="s">
        <v>180</v>
      </c>
      <c r="D113" s="110"/>
      <c r="E113" s="110"/>
      <c r="F113" s="110"/>
      <c r="G113" s="110"/>
      <c r="H113" s="110"/>
      <c r="I113" s="63">
        <v>0</v>
      </c>
      <c r="J113" s="49">
        <f>(J129+J112)*I113</f>
        <v>0</v>
      </c>
      <c r="K113" s="84"/>
      <c r="L113" s="39"/>
      <c r="M113" s="39"/>
      <c r="N113" s="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 x14ac:dyDescent="0.2">
      <c r="A114" s="36"/>
      <c r="B114" s="48" t="s">
        <v>75</v>
      </c>
      <c r="C114" s="106" t="s">
        <v>181</v>
      </c>
      <c r="D114" s="106"/>
      <c r="E114" s="106"/>
      <c r="F114" s="106"/>
      <c r="G114" s="106"/>
      <c r="H114" s="106"/>
      <c r="I114" s="51"/>
      <c r="J114" s="49"/>
      <c r="K114" s="39"/>
      <c r="L114" s="39"/>
      <c r="M114" s="39"/>
      <c r="N114" s="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 x14ac:dyDescent="0.2">
      <c r="A115" s="36"/>
      <c r="B115" s="48" t="s">
        <v>182</v>
      </c>
      <c r="C115" s="110" t="s">
        <v>183</v>
      </c>
      <c r="D115" s="110"/>
      <c r="E115" s="110"/>
      <c r="F115" s="110"/>
      <c r="G115" s="110"/>
      <c r="H115" s="110"/>
      <c r="I115" s="63">
        <v>0</v>
      </c>
      <c r="J115" s="49">
        <f>(($J$129+$J$112+$J$113)/(1-($I$115+$I$116+$I$117))*I115)</f>
        <v>0</v>
      </c>
      <c r="K115" s="84"/>
      <c r="L115" s="53"/>
      <c r="M115" s="3"/>
      <c r="N115" s="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 x14ac:dyDescent="0.2">
      <c r="A116" s="36"/>
      <c r="B116" s="48" t="s">
        <v>184</v>
      </c>
      <c r="C116" s="110" t="s">
        <v>185</v>
      </c>
      <c r="D116" s="110"/>
      <c r="E116" s="110"/>
      <c r="F116" s="110"/>
      <c r="G116" s="110"/>
      <c r="H116" s="110"/>
      <c r="I116" s="63">
        <v>0</v>
      </c>
      <c r="J116" s="49">
        <f>(($J$129+$J$112+$J$113)/(1-($I$115+$I$116+$I$117))*I116)</f>
        <v>0</v>
      </c>
      <c r="K116" s="53"/>
      <c r="L116" s="53"/>
      <c r="M116" s="3"/>
      <c r="N116" s="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 x14ac:dyDescent="0.2">
      <c r="A117" s="36"/>
      <c r="B117" s="48" t="s">
        <v>186</v>
      </c>
      <c r="C117" s="110" t="s">
        <v>187</v>
      </c>
      <c r="D117" s="110"/>
      <c r="E117" s="110"/>
      <c r="F117" s="110"/>
      <c r="G117" s="110"/>
      <c r="H117" s="110"/>
      <c r="I117" s="51">
        <v>0.03</v>
      </c>
      <c r="J117" s="49">
        <f>(($J$129+$J$112+$J$113)/(1-($I$115+$I$116+$I$117))*I117)</f>
        <v>130.57566197314597</v>
      </c>
      <c r="K117" s="53"/>
      <c r="L117" s="53"/>
      <c r="M117" s="3"/>
      <c r="N117" s="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 x14ac:dyDescent="0.2">
      <c r="A118" s="36"/>
      <c r="B118" s="48" t="s">
        <v>78</v>
      </c>
      <c r="C118" s="137" t="s">
        <v>175</v>
      </c>
      <c r="D118" s="137"/>
      <c r="E118" s="137"/>
      <c r="F118" s="137"/>
      <c r="G118" s="137"/>
      <c r="H118" s="137"/>
      <c r="I118" s="131"/>
      <c r="J118" s="128"/>
      <c r="K118" s="53"/>
      <c r="L118" s="53"/>
      <c r="M118" s="3"/>
      <c r="N118" s="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 x14ac:dyDescent="0.2">
      <c r="A119" s="36"/>
      <c r="B119" s="106" t="s">
        <v>188</v>
      </c>
      <c r="C119" s="106"/>
      <c r="D119" s="106"/>
      <c r="E119" s="106"/>
      <c r="F119" s="106"/>
      <c r="G119" s="106"/>
      <c r="H119" s="106"/>
      <c r="I119" s="85">
        <f>SUM(I112:I118)</f>
        <v>0.03</v>
      </c>
      <c r="J119" s="52">
        <f>(SUM(J112:J118))</f>
        <v>130.57566197314597</v>
      </c>
      <c r="K119" s="53"/>
      <c r="L119" s="3"/>
      <c r="M119" s="3"/>
      <c r="N119" s="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 x14ac:dyDescent="0.2">
      <c r="A120" s="3"/>
      <c r="B120" s="54"/>
      <c r="C120" s="54"/>
      <c r="D120" s="54"/>
      <c r="E120" s="54"/>
      <c r="F120" s="54"/>
      <c r="G120" s="54"/>
      <c r="H120" s="54"/>
      <c r="I120" s="86"/>
      <c r="J120" s="56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54"/>
      <c r="C121" s="54"/>
      <c r="D121" s="54"/>
      <c r="E121" s="54"/>
      <c r="F121" s="54"/>
      <c r="G121" s="54"/>
      <c r="H121" s="54"/>
      <c r="I121" s="86"/>
      <c r="J121" s="56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6"/>
      <c r="B122" s="109" t="s">
        <v>189</v>
      </c>
      <c r="C122" s="109"/>
      <c r="D122" s="109"/>
      <c r="E122" s="109"/>
      <c r="F122" s="109"/>
      <c r="G122" s="109"/>
      <c r="H122" s="109"/>
      <c r="I122" s="109"/>
      <c r="J122" s="109"/>
      <c r="K122" s="3"/>
      <c r="L122" s="3"/>
      <c r="M122" s="3"/>
      <c r="N122" s="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 x14ac:dyDescent="0.2">
      <c r="A123" s="36"/>
      <c r="B123" s="106" t="s">
        <v>190</v>
      </c>
      <c r="C123" s="106"/>
      <c r="D123" s="106"/>
      <c r="E123" s="106"/>
      <c r="F123" s="106"/>
      <c r="G123" s="106"/>
      <c r="H123" s="106"/>
      <c r="I123" s="106"/>
      <c r="J123" s="48" t="s">
        <v>98</v>
      </c>
      <c r="K123" s="3"/>
      <c r="L123" s="3"/>
      <c r="M123" s="3"/>
      <c r="N123" s="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 x14ac:dyDescent="0.2">
      <c r="A124" s="36"/>
      <c r="B124" s="48" t="s">
        <v>70</v>
      </c>
      <c r="C124" s="110" t="str">
        <f>B21</f>
        <v>MÓDULO 1 - COMPOSIÇÃO DA REMUNERAÇÃO</v>
      </c>
      <c r="D124" s="110"/>
      <c r="E124" s="110"/>
      <c r="F124" s="110"/>
      <c r="G124" s="110"/>
      <c r="H124" s="110"/>
      <c r="I124" s="110"/>
      <c r="J124" s="49">
        <f>J28</f>
        <v>2192</v>
      </c>
      <c r="K124" s="53"/>
      <c r="L124" s="53"/>
      <c r="M124" s="3"/>
      <c r="N124" s="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48" t="s">
        <v>72</v>
      </c>
      <c r="C125" s="110" t="str">
        <f>B31</f>
        <v>MÓDULO 2 – ENCARGOS E BENEFÍCIOS ANUAIS, MENSAIS E DIÁRIOS</v>
      </c>
      <c r="D125" s="110"/>
      <c r="E125" s="110"/>
      <c r="F125" s="110"/>
      <c r="G125" s="110"/>
      <c r="H125" s="110"/>
      <c r="I125" s="110"/>
      <c r="J125" s="49">
        <f>J64</f>
        <v>1814.6813333333334</v>
      </c>
      <c r="K125" s="3"/>
      <c r="L125" s="53"/>
      <c r="M125" s="3"/>
      <c r="N125" s="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 x14ac:dyDescent="0.2">
      <c r="A126" s="36"/>
      <c r="B126" s="48" t="s">
        <v>75</v>
      </c>
      <c r="C126" s="110" t="str">
        <f>B67</f>
        <v>MÓDULO 3 – PROVISÃO PARA RESCISÃO</v>
      </c>
      <c r="D126" s="110"/>
      <c r="E126" s="110"/>
      <c r="F126" s="110"/>
      <c r="G126" s="110"/>
      <c r="H126" s="110"/>
      <c r="I126" s="110"/>
      <c r="J126" s="49">
        <f>J75</f>
        <v>137.03653333333335</v>
      </c>
      <c r="K126" s="3"/>
      <c r="L126" s="53"/>
      <c r="M126" s="3"/>
      <c r="N126" s="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 x14ac:dyDescent="0.2">
      <c r="A127" s="36"/>
      <c r="B127" s="48" t="s">
        <v>78</v>
      </c>
      <c r="C127" s="110" t="str">
        <f>B78</f>
        <v>MÓDULO 4 – CUSTO DE REPOSIÇÃO DO PROFISSIONAL AUSENTE</v>
      </c>
      <c r="D127" s="110"/>
      <c r="E127" s="110"/>
      <c r="F127" s="110"/>
      <c r="G127" s="110"/>
      <c r="H127" s="110"/>
      <c r="I127" s="110"/>
      <c r="J127" s="49">
        <f>J98</f>
        <v>78.228537131719094</v>
      </c>
      <c r="K127" s="3"/>
      <c r="L127" s="53"/>
      <c r="M127" s="3"/>
      <c r="N127" s="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 x14ac:dyDescent="0.2">
      <c r="A128" s="36"/>
      <c r="B128" s="48" t="s">
        <v>103</v>
      </c>
      <c r="C128" s="110" t="str">
        <f>B101</f>
        <v>MÓDULO 5 – INSUMOS DIVERSOS</v>
      </c>
      <c r="D128" s="110"/>
      <c r="E128" s="110"/>
      <c r="F128" s="110"/>
      <c r="G128" s="110"/>
      <c r="H128" s="110"/>
      <c r="I128" s="110"/>
      <c r="J128" s="49">
        <f>J107</f>
        <v>0</v>
      </c>
      <c r="K128" s="3"/>
      <c r="L128" s="53"/>
      <c r="M128" s="3"/>
      <c r="N128" s="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 x14ac:dyDescent="0.2">
      <c r="A129" s="36"/>
      <c r="B129" s="48"/>
      <c r="C129" s="106" t="s">
        <v>191</v>
      </c>
      <c r="D129" s="106"/>
      <c r="E129" s="106"/>
      <c r="F129" s="106"/>
      <c r="G129" s="106"/>
      <c r="H129" s="106"/>
      <c r="I129" s="106"/>
      <c r="J129" s="52">
        <f>(SUM(J124:J128))</f>
        <v>4221.9464037983862</v>
      </c>
      <c r="K129" s="3"/>
      <c r="L129" s="53"/>
      <c r="M129" s="3"/>
      <c r="N129" s="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48" t="s">
        <v>119</v>
      </c>
      <c r="C130" s="110" t="str">
        <f>B110</f>
        <v>MÓDULO 6 – CUSTOS INDIRETOS, TRIBUTOS E LUCRO</v>
      </c>
      <c r="D130" s="110"/>
      <c r="E130" s="110"/>
      <c r="F130" s="110"/>
      <c r="G130" s="110"/>
      <c r="H130" s="110"/>
      <c r="I130" s="110"/>
      <c r="J130" s="49">
        <f>J119</f>
        <v>130.57566197314597</v>
      </c>
      <c r="K130" s="3"/>
      <c r="L130" s="3"/>
      <c r="M130" s="3"/>
      <c r="N130" s="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 x14ac:dyDescent="0.2">
      <c r="A131" s="36"/>
      <c r="B131" s="106" t="s">
        <v>192</v>
      </c>
      <c r="C131" s="106"/>
      <c r="D131" s="106"/>
      <c r="E131" s="106"/>
      <c r="F131" s="106"/>
      <c r="G131" s="106"/>
      <c r="H131" s="106"/>
      <c r="I131" s="106"/>
      <c r="J131" s="52">
        <f>(SUM(J129:J130))</f>
        <v>4352.5220657715317</v>
      </c>
      <c r="K131" s="3"/>
      <c r="L131" s="3"/>
      <c r="M131" s="3"/>
      <c r="N131" s="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 x14ac:dyDescent="0.2">
      <c r="A132" s="36"/>
      <c r="B132" s="48"/>
      <c r="C132" s="107" t="s">
        <v>193</v>
      </c>
      <c r="D132" s="107"/>
      <c r="E132" s="107"/>
      <c r="F132" s="107"/>
      <c r="G132" s="107"/>
      <c r="H132" s="107"/>
      <c r="I132" s="48">
        <f>F10</f>
        <v>2</v>
      </c>
      <c r="J132" s="52">
        <f>J131*I132</f>
        <v>8705.0441315430635</v>
      </c>
      <c r="K132" s="3"/>
      <c r="L132" s="3"/>
      <c r="M132" s="3"/>
      <c r="N132" s="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 x14ac:dyDescent="0.2">
      <c r="A133" s="36"/>
      <c r="B133" s="39"/>
      <c r="C133" s="39"/>
      <c r="D133" s="39"/>
      <c r="E133" s="39"/>
      <c r="F133" s="39"/>
      <c r="G133" s="39"/>
      <c r="H133" s="39"/>
      <c r="I133" s="39"/>
      <c r="J133" s="87" t="s">
        <v>194</v>
      </c>
      <c r="K133" s="53"/>
      <c r="L133" s="53"/>
      <c r="M133" s="53"/>
      <c r="N133" s="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9"/>
      <c r="C134" s="39"/>
      <c r="D134" s="39"/>
      <c r="E134" s="39"/>
      <c r="F134" s="39"/>
      <c r="G134" s="39"/>
      <c r="H134" s="39"/>
      <c r="I134" s="54"/>
      <c r="J134" s="55">
        <f>J131/J28</f>
        <v>1.9856396285454068</v>
      </c>
      <c r="K134" s="53"/>
      <c r="L134" s="3"/>
      <c r="M134" s="3"/>
      <c r="N134" s="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51" customHeight="1" x14ac:dyDescent="0.2">
      <c r="A135" s="36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3"/>
      <c r="M135" s="53"/>
      <c r="N135" s="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3"/>
      <c r="M136" s="3"/>
      <c r="N136" s="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 x14ac:dyDescent="0.2">
      <c r="A137" s="36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3"/>
      <c r="M137" s="3"/>
      <c r="N137" s="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 x14ac:dyDescent="0.2">
      <c r="A138" s="36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3"/>
      <c r="M138" s="3"/>
      <c r="N138" s="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 x14ac:dyDescent="0.2">
      <c r="A139" s="36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3"/>
      <c r="M139" s="3"/>
      <c r="N139" s="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 x14ac:dyDescent="0.2">
      <c r="A140" s="3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3"/>
      <c r="M140" s="3"/>
      <c r="N140" s="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 x14ac:dyDescent="0.2">
      <c r="A141" s="3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3"/>
      <c r="M141" s="3"/>
      <c r="N141" s="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 x14ac:dyDescent="0.2">
      <c r="A142" s="36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3"/>
      <c r="M142" s="3"/>
      <c r="N142" s="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 x14ac:dyDescent="0.2">
      <c r="A143" s="3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3"/>
      <c r="M143" s="3"/>
      <c r="N143" s="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 x14ac:dyDescent="0.2">
      <c r="A144" s="36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3"/>
      <c r="M144" s="3"/>
      <c r="N144" s="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 x14ac:dyDescent="0.2">
      <c r="A145" s="36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3"/>
      <c r="N145" s="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 x14ac:dyDescent="0.2">
      <c r="A146" s="36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3"/>
      <c r="M146" s="3"/>
      <c r="N146" s="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 x14ac:dyDescent="0.2">
      <c r="A147" s="36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 x14ac:dyDescent="0.2">
      <c r="A148" s="36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 x14ac:dyDescent="0.2">
      <c r="A149" s="36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 x14ac:dyDescent="0.2">
      <c r="A150" s="3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algorithmName="SHA-512" hashValue="vKuzzabgxbfXxNnpB0ABIRlExEDVHpm2rKSO+eTS0dPsHj+ZamRCWdYKvzuxcYMsz0aNs5RbNQ+EoILKMl2Hyw==" saltValue="oxr4OQG+w6/rdKNYsckTMg==" spinCount="100000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ageMargins left="0.196527777777778" right="0" top="0.75" bottom="0.75" header="0" footer="0"/>
  <pageSetup paperSize="9" scale="54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18</vt:i4>
      </vt:variant>
    </vt:vector>
  </HeadingPairs>
  <TitlesOfParts>
    <vt:vector size="36" baseType="lpstr">
      <vt:lpstr>Proposta</vt:lpstr>
      <vt:lpstr>Uniforme-EPI</vt:lpstr>
      <vt:lpstr>Eletricista</vt:lpstr>
      <vt:lpstr>Eletricista-AN</vt:lpstr>
      <vt:lpstr>Eletricista-HE</vt:lpstr>
      <vt:lpstr>Eletricista-AN sobre HE</vt:lpstr>
      <vt:lpstr>Eletricista-HE em DSR e feriado</vt:lpstr>
      <vt:lpstr>Eletricista -AN sobre HE em DSR</vt:lpstr>
      <vt:lpstr>Pedreiro</vt:lpstr>
      <vt:lpstr>Serv Pedreiro</vt:lpstr>
      <vt:lpstr>Encanador</vt:lpstr>
      <vt:lpstr>Encanador-AN</vt:lpstr>
      <vt:lpstr>Encanador-HE</vt:lpstr>
      <vt:lpstr>Encanador-AN sobre HE</vt:lpstr>
      <vt:lpstr>Encanador-HE em DSR e feriados</vt:lpstr>
      <vt:lpstr>Encanador-AN sobre HE em DSR</vt:lpstr>
      <vt:lpstr>Carpinteiro</vt:lpstr>
      <vt:lpstr>Diárias</vt:lpstr>
      <vt:lpstr>Carpinteiro!Area_de_impressao</vt:lpstr>
      <vt:lpstr>Diárias!Area_de_impressao</vt:lpstr>
      <vt:lpstr>Eletricista!Area_de_impressao</vt:lpstr>
      <vt:lpstr>'Eletricista -AN sobre HE em DSR'!Area_de_impressao</vt:lpstr>
      <vt:lpstr>'Eletricista-AN'!Area_de_impressao</vt:lpstr>
      <vt:lpstr>'Eletricista-AN sobre HE'!Area_de_impressao</vt:lpstr>
      <vt:lpstr>'Eletricista-HE'!Area_de_impressao</vt:lpstr>
      <vt:lpstr>'Eletricista-HE em DSR e feriado'!Area_de_impressao</vt:lpstr>
      <vt:lpstr>Encanador!Area_de_impressao</vt:lpstr>
      <vt:lpstr>'Encanador-AN'!Area_de_impressao</vt:lpstr>
      <vt:lpstr>'Encanador-AN sobre HE'!Area_de_impressao</vt:lpstr>
      <vt:lpstr>'Encanador-AN sobre HE em DSR'!Area_de_impressao</vt:lpstr>
      <vt:lpstr>'Encanador-HE'!Area_de_impressao</vt:lpstr>
      <vt:lpstr>'Encanador-HE em DSR e feriados'!Area_de_impressao</vt:lpstr>
      <vt:lpstr>Pedreiro!Area_de_impressao</vt:lpstr>
      <vt:lpstr>Proposta!Area_de_impressao</vt:lpstr>
      <vt:lpstr>'Serv Pedreiro'!Area_de_impressao</vt:lpstr>
      <vt:lpstr>'Uniforme-EPI'!Area_de_impressao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Marcos de Lima</dc:creator>
  <dc:description/>
  <cp:lastModifiedBy>Antonio Marcos de Lima</cp:lastModifiedBy>
  <cp:revision>24</cp:revision>
  <cp:lastPrinted>2021-06-16T12:39:30Z</cp:lastPrinted>
  <dcterms:created xsi:type="dcterms:W3CDTF">1601-01-01T00:00:00Z</dcterms:created>
  <dcterms:modified xsi:type="dcterms:W3CDTF">2021-06-22T21:30:47Z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